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 Start Here" sheetId="1" state="visible" r:id="rId1"/>
    <sheet xmlns:r="http://schemas.openxmlformats.org/officeDocument/2006/relationships" name="1. Rules &amp; Rates" sheetId="2" state="visible" r:id="rId2"/>
    <sheet xmlns:r="http://schemas.openxmlformats.org/officeDocument/2006/relationships" name="2. Employees" sheetId="3" state="visible" r:id="rId3"/>
    <sheet xmlns:r="http://schemas.openxmlformats.org/officeDocument/2006/relationships" name="3. Weekly Overtime" sheetId="4" state="visible" r:id="rId4"/>
    <sheet xmlns:r="http://schemas.openxmlformats.org/officeDocument/2006/relationships" name="4. OT Register" sheetId="5" state="visible" r:id="rId5"/>
    <sheet xmlns:r="http://schemas.openxmlformats.org/officeDocument/2006/relationships" name="5. Summary" sheetId="6" state="visible" r:id="rId6"/>
  </sheets>
  <definedNames/>
  <calcPr calcId="124519" fullCalcOnLoad="1"/>
</workbook>
</file>

<file path=xl/styles.xml><?xml version="1.0" encoding="utf-8"?>
<styleSheet xmlns="http://schemas.openxmlformats.org/spreadsheetml/2006/main">
  <numFmts count="5">
    <numFmt numFmtId="164" formatCode="#,##0.##"/>
    <numFmt numFmtId="165" formatCode="₹ #,##,##0"/>
    <numFmt numFmtId="166" formatCode="₹ #,##,##0.00"/>
    <numFmt numFmtId="167" formatCode="yyyy-mm-dd"/>
    <numFmt numFmtId="168" formatCode="DD-MMM-YYYY"/>
  </numFmts>
  <fonts count="16">
    <font>
      <name val="Calibri"/>
      <family val="2"/>
      <color theme="1"/>
      <sz val="11"/>
      <scheme val="minor"/>
    </font>
    <font>
      <name val="Calibri"/>
      <b val="1"/>
      <color rgb="000069A4"/>
      <sz val="19"/>
    </font>
    <font>
      <name val="Calibri"/>
      <i val="1"/>
      <color rgb="00565656"/>
      <sz val="10"/>
    </font>
    <font>
      <name val="Calibri"/>
      <color rgb="001D1D1D"/>
      <sz val="9.5"/>
    </font>
    <font>
      <name val="Calibri"/>
      <b val="1"/>
      <color rgb="000069A4"/>
      <sz val="11"/>
    </font>
    <font>
      <name val="Calibri"/>
      <b val="1"/>
      <color rgb="001D1D1D"/>
      <sz val="10"/>
    </font>
    <font>
      <name val="Calibri"/>
      <color rgb="00565656"/>
      <sz val="9.5"/>
    </font>
    <font>
      <name val="Calibri"/>
      <b val="1"/>
      <color rgb="000069A4"/>
      <sz val="15"/>
    </font>
    <font>
      <name val="Calibri"/>
      <i val="1"/>
      <color rgb="00565656"/>
      <sz val="9.5"/>
    </font>
    <font>
      <name val="Calibri"/>
      <b val="1"/>
      <color rgb="00FFFFFF"/>
      <sz val="9"/>
    </font>
    <font>
      <name val="Calibri"/>
      <color rgb="001D1D1D"/>
      <sz val="10"/>
    </font>
    <font>
      <name val="Calibri"/>
      <color rgb="00565656"/>
      <sz val="9"/>
    </font>
    <font>
      <name val="Calibri"/>
      <i val="1"/>
      <color rgb="00565656"/>
      <sz val="8.5"/>
    </font>
    <font>
      <name val="Calibri"/>
      <color rgb="00565656"/>
      <sz val="8.5"/>
    </font>
    <font>
      <name val="Calibri"/>
      <b val="1"/>
      <color rgb="00565656"/>
      <sz val="9"/>
    </font>
    <font>
      <name val="Calibri"/>
      <b val="1"/>
      <color rgb="000069A4"/>
      <sz val="10"/>
    </font>
  </fonts>
  <fills count="7">
    <fill>
      <patternFill/>
    </fill>
    <fill>
      <patternFill patternType="gray125"/>
    </fill>
    <fill>
      <patternFill patternType="solid">
        <fgColor rgb="00FFF4E5"/>
      </patternFill>
    </fill>
    <fill>
      <patternFill patternType="solid">
        <fgColor rgb="00F2FBFF"/>
      </patternFill>
    </fill>
    <fill>
      <patternFill patternType="solid">
        <fgColor rgb="00E8F6EC"/>
      </patternFill>
    </fill>
    <fill>
      <patternFill patternType="solid">
        <fgColor rgb="00008CDB"/>
      </patternFill>
    </fill>
    <fill>
      <patternFill patternType="solid">
        <fgColor rgb="00EAF6FD"/>
      </patternFill>
    </fill>
  </fills>
  <borders count="8">
    <border>
      <left/>
      <right/>
      <top/>
      <bottom/>
      <diagonal/>
    </border>
    <border>
      <left style="thin">
        <color rgb="00FFB020"/>
      </left>
      <right style="thin">
        <color rgb="00FFB020"/>
      </right>
      <top style="thin">
        <color rgb="00FFB020"/>
      </top>
      <bottom style="thin">
        <color rgb="00FFB020"/>
      </bottom>
    </border>
    <border>
      <left style="thin">
        <color rgb="008FCFA3"/>
      </left>
      <right style="thin">
        <color rgb="008FCFA3"/>
      </right>
      <top style="thin">
        <color rgb="008FCFA3"/>
      </top>
      <bottom style="thin">
        <color rgb="008FCFA3"/>
      </bottom>
    </border>
    <border>
      <left style="thin">
        <color rgb="00D1EAF9"/>
      </left>
      <right style="thin">
        <color rgb="00D1EAF9"/>
      </right>
      <top style="thin">
        <color rgb="00D1EAF9"/>
      </top>
      <bottom style="thin">
        <color rgb="00D1EAF9"/>
      </bottom>
    </border>
    <border>
      <left/>
      <right/>
      <top style="thin">
        <color rgb="00D1EAF9"/>
      </top>
      <bottom/>
      <diagonal/>
    </border>
    <border>
      <left/>
      <right style="thin">
        <color rgb="00D1EAF9"/>
      </right>
      <top style="thin">
        <color rgb="00D1EAF9"/>
      </top>
      <bottom/>
      <diagonal/>
    </border>
    <border>
      <left/>
      <right/>
      <top style="thin">
        <color rgb="00D1EAF9"/>
      </top>
      <bottom style="thin">
        <color rgb="00D1EAF9"/>
      </bottom>
      <diagonal/>
    </border>
    <border>
      <left/>
      <right style="thin">
        <color rgb="00D1EAF9"/>
      </right>
      <top style="thin">
        <color rgb="00D1EAF9"/>
      </top>
      <bottom style="thin">
        <color rgb="00D1EAF9"/>
      </bottom>
      <diagonal/>
    </border>
  </borders>
  <cellStyleXfs count="1">
    <xf numFmtId="0" fontId="0" fillId="0" borderId="0"/>
  </cellStyleXfs>
  <cellXfs count="35">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top" wrapText="1"/>
    </xf>
    <xf numFmtId="0" fontId="4" fillId="3" borderId="0" pivotButton="0" quotePrefix="0" xfId="0"/>
    <xf numFmtId="0" fontId="5" fillId="0" borderId="0" pivotButton="0" quotePrefix="0" xfId="0"/>
    <xf numFmtId="0" fontId="6" fillId="0" borderId="0" applyAlignment="1" pivotButton="0" quotePrefix="0" xfId="0">
      <alignment vertical="top" wrapText="1"/>
    </xf>
    <xf numFmtId="0" fontId="3" fillId="4" borderId="2" applyAlignment="1" pivotButton="0" quotePrefix="0" xfId="0">
      <alignment vertical="top" wrapText="1"/>
    </xf>
    <xf numFmtId="0" fontId="7" fillId="0" borderId="0" pivotButton="0" quotePrefix="0" xfId="0"/>
    <xf numFmtId="0" fontId="8" fillId="0" borderId="0" pivotButton="0" quotePrefix="0" xfId="0"/>
    <xf numFmtId="0" fontId="9" fillId="5" borderId="3" applyAlignment="1" pivotButton="0" quotePrefix="0" xfId="0">
      <alignment horizontal="center" vertical="center" wrapText="1"/>
    </xf>
    <xf numFmtId="0" fontId="5" fillId="0" borderId="3" pivotButton="0" quotePrefix="0" xfId="0"/>
    <xf numFmtId="164" fontId="10" fillId="6" borderId="3" applyAlignment="1" applyProtection="1" pivotButton="0" quotePrefix="0" xfId="0">
      <alignment horizontal="center"/>
      <protection locked="0" hidden="0"/>
    </xf>
    <xf numFmtId="0" fontId="11" fillId="0" borderId="3" applyAlignment="1" pivotButton="0" quotePrefix="0" xfId="0">
      <alignment vertical="top" wrapText="1"/>
    </xf>
    <xf numFmtId="0" fontId="10" fillId="6" borderId="3" applyAlignment="1" applyProtection="1" pivotButton="0" quotePrefix="0" xfId="0">
      <alignment horizontal="center"/>
      <protection locked="0" hidden="0"/>
    </xf>
    <xf numFmtId="3" fontId="10" fillId="0" borderId="3" applyAlignment="1" pivotButton="0" quotePrefix="0" xfId="0">
      <alignment horizontal="center"/>
    </xf>
    <xf numFmtId="0" fontId="10" fillId="6" borderId="3" applyProtection="1" pivotButton="0" quotePrefix="0" xfId="0">
      <protection locked="0" hidden="0"/>
    </xf>
    <xf numFmtId="165" fontId="10" fillId="6" borderId="3" applyAlignment="1" applyProtection="1" pivotButton="0" quotePrefix="0" xfId="0">
      <alignment horizontal="right"/>
      <protection locked="0" hidden="0"/>
    </xf>
    <xf numFmtId="166" fontId="10" fillId="0" borderId="3" applyAlignment="1" pivotButton="0" quotePrefix="0" xfId="0">
      <alignment horizontal="right"/>
    </xf>
    <xf numFmtId="166" fontId="5" fillId="3" borderId="3" applyAlignment="1" pivotButton="0" quotePrefix="0" xfId="0">
      <alignment horizontal="right"/>
    </xf>
    <xf numFmtId="0" fontId="12" fillId="0" borderId="3" applyAlignment="1" pivotButton="0" quotePrefix="0" xfId="0">
      <alignment vertical="top" wrapText="1"/>
    </xf>
    <xf numFmtId="0" fontId="10" fillId="0" borderId="3" pivotButton="0" quotePrefix="0" xfId="0"/>
    <xf numFmtId="168" fontId="10" fillId="6" borderId="3" applyAlignment="1" applyProtection="1" pivotButton="0" quotePrefix="0" xfId="0">
      <alignment horizontal="center"/>
      <protection locked="0" hidden="0"/>
    </xf>
    <xf numFmtId="164" fontId="10" fillId="0" borderId="3" applyAlignment="1" pivotButton="0" quotePrefix="0" xfId="0">
      <alignment horizontal="center"/>
    </xf>
    <xf numFmtId="164" fontId="5" fillId="3" borderId="3" applyAlignment="1" pivotButton="0" quotePrefix="0" xfId="0">
      <alignment horizontal="center"/>
    </xf>
    <xf numFmtId="0" fontId="10" fillId="0" borderId="3" applyAlignment="1" pivotButton="0" quotePrefix="0" xfId="0">
      <alignment horizontal="center"/>
    </xf>
    <xf numFmtId="0" fontId="13" fillId="0" borderId="3" applyAlignment="1" pivotButton="0" quotePrefix="0" xfId="0">
      <alignment vertical="center" wrapText="1"/>
    </xf>
    <xf numFmtId="0" fontId="14" fillId="0" borderId="0" pivotButton="0" quotePrefix="0" xfId="0"/>
    <xf numFmtId="0" fontId="0" fillId="0" borderId="6" applyProtection="1" pivotButton="0" quotePrefix="0" xfId="0">
      <protection locked="0" hidden="0"/>
    </xf>
    <xf numFmtId="0" fontId="0" fillId="0" borderId="7" applyProtection="1" pivotButton="0" quotePrefix="0" xfId="0">
      <protection locked="0" hidden="0"/>
    </xf>
    <xf numFmtId="166" fontId="5" fillId="0" borderId="3" applyAlignment="1" pivotButton="0" quotePrefix="0" xfId="0">
      <alignment horizontal="right"/>
    </xf>
    <xf numFmtId="0" fontId="15" fillId="0" borderId="0" pivotButton="0" quotePrefix="0" xfId="0"/>
    <xf numFmtId="3" fontId="5" fillId="3" borderId="3" applyAlignment="1" pivotButton="0" quotePrefix="0" xfId="0">
      <alignment horizontal="center"/>
    </xf>
    <xf numFmtId="166" fontId="5" fillId="3" borderId="3" applyAlignment="1" pivotButton="0" quotePrefix="0" xfId="0">
      <alignment horizontal="center"/>
    </xf>
    <xf numFmtId="0" fontId="5" fillId="3" borderId="3"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C34"/>
  <sheetViews>
    <sheetView showGridLines="0" workbookViewId="0">
      <selection activeCell="A1" sqref="A1"/>
    </sheetView>
  </sheetViews>
  <sheetFormatPr baseColWidth="8" defaultRowHeight="15"/>
  <cols>
    <col width="3" customWidth="1" min="1" max="1"/>
    <col width="62" customWidth="1" min="2" max="2"/>
    <col width="52" customWidth="1" min="3" max="3"/>
    <col width="20" customWidth="1" min="4" max="4"/>
  </cols>
  <sheetData>
    <row r="2">
      <c r="B2" s="1" t="inlineStr">
        <is>
          <t>Overtime Calculation Template &amp; OT Register</t>
        </is>
      </c>
    </row>
    <row r="3">
      <c r="B3" s="2" t="inlineStr">
        <is>
          <t>Attendo  ·  read from the gazettes on 06-Aug-2026  ·  central rules</t>
        </is>
      </c>
    </row>
    <row r="5">
      <c r="B5" s="3" t="inlineStr">
        <is>
          <t>MOST OVERTIME SHEETS DO HALF THE CALCULATION. Section 27 of the OSH Code pays overtime where a worker works beyond the prescribed hours in any day OR in any week, and says the period of overtime work shall be calculated on a daily basis or weekly basis, whichever is more favourable to the worker, and rule 6(4) pays the rest day worked at the overtime rate on top of that. Counting only hours above eight in a day is one of three. Somebody who works eight hours a day for seven days has no daily overtime and eight hours of weekly overtime. This file works out all three and pays the highest.</t>
        </is>
      </c>
    </row>
    <row r="6"/>
    <row r="7"/>
    <row r="8"/>
    <row r="9"/>
    <row r="11">
      <c r="B11" s="4" t="inlineStr">
        <is>
          <t>What you fill in</t>
        </is>
      </c>
    </row>
    <row r="12" ht="30" customHeight="1">
      <c r="B12" s="5" t="inlineStr">
        <is>
          <t>Sheet 1 · Rules &amp; Rates</t>
        </is>
      </c>
      <c r="C12" s="6" t="inlineStr">
        <is>
          <t>The hours, the multiple and the divisors. Change them if your state or your notification says something different.</t>
        </is>
      </c>
    </row>
    <row r="13" ht="30" customHeight="1">
      <c r="B13" s="5" t="inlineStr">
        <is>
          <t>Sheet 2 · Employees</t>
        </is>
      </c>
      <c r="C13" s="6" t="inlineStr">
        <is>
          <t>One row per person, with monthly wages meaning basic plus dearness allowance. The daily, hourly and overtime rates work themselves out.</t>
        </is>
      </c>
    </row>
    <row r="14" ht="30" customHeight="1">
      <c r="B14" s="5" t="inlineStr">
        <is>
          <t>Sheet 3 · Weekly Overtime</t>
        </is>
      </c>
      <c r="C14" s="6" t="inlineStr">
        <is>
          <t>One row per person per week. Put the hours actually worked under each day, and how many of them fell on the rest day. Everything to the right of that is calculated.</t>
        </is>
      </c>
    </row>
    <row r="15">
      <c r="B15" s="4" t="inlineStr">
        <is>
          <t>What comes out</t>
        </is>
      </c>
    </row>
    <row r="16" ht="30" customHeight="1">
      <c r="B16" s="5" t="inlineStr">
        <is>
          <t>Sheet 4 · OT Register</t>
        </is>
      </c>
      <c r="C16" s="6" t="inlineStr">
        <is>
          <t>The monthly roll-up, in the shape of the overtime columns in Form IV and Form IX under rule 51.</t>
        </is>
      </c>
    </row>
    <row r="17" ht="30" customHeight="1">
      <c r="B17" s="5" t="inlineStr">
        <is>
          <t>Sheet 5 · Summary</t>
        </is>
      </c>
      <c r="C17" s="6" t="inlineStr">
        <is>
          <t>Totals, and the checks worth running before payroll closes.</t>
        </is>
      </c>
    </row>
    <row r="19">
      <c r="B19" s="7" t="inlineStr">
        <is>
          <t>THE SAMPLE ROWS ARE THERE TO BE DELETED. Five employees are filled in so you can see each rule fire once. Clear rows 7 to 11 on sheets 2 and 3 and put your own people in.</t>
        </is>
      </c>
    </row>
    <row r="20"/>
    <row r="21"/>
    <row r="22"/>
    <row r="24">
      <c r="B24" s="3" t="inlineStr">
        <is>
          <t>WHO SECTION 27 REACHES. Twice the rate comes from section 14 of the Code on Wages and applies broadly. The daily-or-weekly choice and the consent requirement come from section 27 of the OSH Code, which applies to establishments employing ten or more workers and only to people who are workers under that Code. Anyone mainly in a managerial or administrative role is outside it, as is a supervisor earning more than ₹18,000 a month.</t>
        </is>
      </c>
    </row>
    <row r="25"/>
    <row r="26"/>
    <row r="27"/>
    <row r="28"/>
    <row r="30">
      <c r="B30" s="3" t="inlineStr">
        <is>
          <t>WHAT THIS IS NOT. These are the CENTRAL rules. If your appropriate government is a state, your state's rules govern and the numbers are worth checking against them. Not legal advice.</t>
        </is>
      </c>
    </row>
    <row r="31"/>
    <row r="32"/>
    <row r="33"/>
    <row r="34"/>
  </sheetData>
  <mergeCells count="4">
    <mergeCell ref="B19:C22"/>
    <mergeCell ref="B30:C34"/>
    <mergeCell ref="B5:C9"/>
    <mergeCell ref="B24:C28"/>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D29"/>
  <sheetViews>
    <sheetView showGridLines="0" workbookViewId="0">
      <selection activeCell="A1" sqref="A1"/>
    </sheetView>
  </sheetViews>
  <sheetFormatPr baseColWidth="8" defaultRowHeight="15"/>
  <cols>
    <col width="3" customWidth="1" min="1" max="1"/>
    <col width="46" customWidth="1" min="2" max="2"/>
    <col width="14" customWidth="1" min="3" max="3"/>
    <col width="62" customWidth="1" min="4" max="4"/>
  </cols>
  <sheetData>
    <row r="2">
      <c r="B2" s="8" t="inlineStr">
        <is>
          <t>Rules &amp; Rates</t>
        </is>
      </c>
    </row>
    <row r="3">
      <c r="B3" s="9" t="inlineStr">
        <is>
          <t>Every formula in this workbook points at the blue cells below.</t>
        </is>
      </c>
    </row>
    <row r="6" ht="22" customHeight="1">
      <c r="B6" s="10" t="inlineStr">
        <is>
          <t>Setting</t>
        </is>
      </c>
      <c r="C6" s="10" t="inlineStr">
        <is>
          <t>Value</t>
        </is>
      </c>
      <c r="D6" s="10" t="inlineStr">
        <is>
          <t>Where it comes from</t>
        </is>
      </c>
    </row>
    <row r="7" ht="40" customHeight="1">
      <c r="B7" s="11" t="inlineStr">
        <is>
          <t>Normal working day, hours</t>
        </is>
      </c>
      <c r="C7" s="12" t="n">
        <v>8</v>
      </c>
      <c r="D7" s="13" t="inlineStr">
        <is>
          <t>Rule 5(1), Code on Wages (Central) Rules 2026. Eight hours where the wage period is daily.</t>
        </is>
      </c>
    </row>
    <row r="8" ht="40" customHeight="1">
      <c r="B8" s="11" t="inlineStr">
        <is>
          <t>Normal working week, hours</t>
        </is>
      </c>
      <c r="C8" s="12" t="n">
        <v>48</v>
      </c>
      <c r="D8" s="13" t="inlineStr">
        <is>
          <t>Rule 5(2). Where the wage period is not daily, hours are fixed so the week does not exceed forty-eight.</t>
        </is>
      </c>
    </row>
    <row r="9" ht="40" customHeight="1">
      <c r="B9" s="11" t="inlineStr">
        <is>
          <t>Overtime multiple</t>
        </is>
      </c>
      <c r="C9" s="12" t="n">
        <v>2</v>
      </c>
      <c r="D9" s="13" t="inlineStr">
        <is>
          <t>Section 14, Code on Wages 2019, and section 27, OSH Code. Not less than twice. You may pay more; you may not pay less.</t>
        </is>
      </c>
    </row>
    <row r="10" ht="40" customHeight="1">
      <c r="B10" s="11" t="inlineStr">
        <is>
          <t>Days per month, for the daily rate</t>
        </is>
      </c>
      <c r="C10" s="12" t="n">
        <v>26</v>
      </c>
      <c r="D10" s="13" t="inlineStr">
        <is>
          <t>Rule 3(2) multiplies a day's rate by twenty-six to fix the month. Prescribed for the MINIMUM rate; using it on an actual salary is ordinary practice, not something the rule states.</t>
        </is>
      </c>
    </row>
    <row r="11" ht="40" customHeight="1">
      <c r="B11" s="11" t="inlineStr">
        <is>
          <t>Hours per day, for the hourly rate</t>
        </is>
      </c>
      <c r="C11" s="12" t="n">
        <v>8</v>
      </c>
      <c r="D11" s="13" t="inlineStr">
        <is>
          <t>Rule 3(2) divides a day's rate by eight to fix the hour. Same limitation as above.</t>
        </is>
      </c>
    </row>
    <row r="12" ht="40" customHeight="1">
      <c r="B12" s="11" t="inlineStr">
        <is>
          <t>Overtime hours allowed per quarter</t>
        </is>
      </c>
      <c r="C12" s="14" t="n"/>
      <c r="D12" s="13" t="inlineStr">
        <is>
          <t>LEFT BLANK ON PURPOSE. Section 27 says the appropriate Government MAY prescribe a total. The 125 hours a quarter quoted everywhere comes from DRAFT central rules. Put a number here only if your government has notified one.</t>
        </is>
      </c>
    </row>
    <row r="14">
      <c r="B14" s="3" t="inlineStr">
        <is>
          <t>WAGES MEANS BASIC PLUS DEARNESS ALLOWANCE. Section 2(y) of the Code on Wages defines wages as all remuneration including basic pay, dearness allowance and retaining allowance, and puts overtime allowance itself on the excluded list. So overtime is worked out on wages, and overtime already paid does not enlarge the base for the next round. Where the excluded items come to more than half of all remuneration, the excess is added back into wages under the first proviso, and the figure on sheet 2 should reflect that.</t>
        </is>
      </c>
    </row>
    <row r="15"/>
    <row r="16"/>
    <row r="17"/>
    <row r="18"/>
    <row r="20">
      <c r="B20" s="3" t="inlineStr">
        <is>
          <t>THE HIGHEST OF THE THREE, NOT THE SUM. A long day, a long week and a rest day worked can all point at the same hours, because rest day hours are already inside the weekly total. Adding the three together would pay some hours twice. This file takes the highest, which is never less than any one rule on its own. If your reading of rule 6(4) is that rest day pay sits on top of section 27 overtime rather than beside it, add that column yourself; the figures are all there.</t>
        </is>
      </c>
    </row>
    <row r="21"/>
    <row r="22"/>
    <row r="23"/>
    <row r="24"/>
    <row r="26">
      <c r="B26" s="7" t="inlineStr">
        <is>
          <t>SPREAD-OVER IS NOT FIXED IN THE CODE. Section 25(1) sets eight hours a day and then leaves the intervals and the spread-over to be notified by the appropriate Government. Commentary quoting a flat twelve hour spread-over is quoting a draft or an old Act. Check the notification that applies to you.</t>
        </is>
      </c>
    </row>
    <row r="27"/>
    <row r="28"/>
    <row r="29"/>
  </sheetData>
  <mergeCells count="3">
    <mergeCell ref="B14:D18"/>
    <mergeCell ref="B20:D24"/>
    <mergeCell ref="B26:D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K46"/>
  <sheetViews>
    <sheetView showGridLines="0" workbookViewId="0">
      <pane xSplit="3" ySplit="6" topLeftCell="D7" activePane="bottomRight" state="frozen"/>
      <selection pane="topRight"/>
      <selection pane="bottomLeft"/>
      <selection pane="bottomRight" activeCell="A1" sqref="A1"/>
    </sheetView>
  </sheetViews>
  <sheetFormatPr baseColWidth="8" defaultRowHeight="15"/>
  <cols>
    <col width="3" customWidth="1" min="1" max="1"/>
    <col width="5" customWidth="1" min="2" max="2"/>
    <col width="12" customWidth="1" min="3" max="3"/>
    <col width="20" customWidth="1" min="4" max="4"/>
    <col width="18" customWidth="1" min="5" max="5"/>
    <col width="14" customWidth="1" min="6" max="6"/>
    <col width="16" customWidth="1" min="7" max="7"/>
    <col width="13" customWidth="1" min="8" max="8"/>
    <col width="13" customWidth="1" min="9" max="9"/>
    <col width="14" customWidth="1" min="10" max="10"/>
    <col width="62" customWidth="1" min="11" max="11"/>
  </cols>
  <sheetData>
    <row r="2">
      <c r="B2" s="8" t="inlineStr">
        <is>
          <t>Employees</t>
        </is>
      </c>
    </row>
    <row r="3">
      <c r="B3" s="9" t="inlineStr">
        <is>
          <t>Monthly wages means basic plus dearness allowance, per section 2(y). The three rate columns are calculated.</t>
        </is>
      </c>
    </row>
    <row r="6" ht="44" customHeight="1">
      <c r="B6" s="10" t="inlineStr">
        <is>
          <t>#</t>
        </is>
      </c>
      <c r="C6" s="10" t="inlineStr">
        <is>
          <t>Employee code</t>
        </is>
      </c>
      <c r="D6" s="10" t="inlineStr">
        <is>
          <t>Name</t>
        </is>
      </c>
      <c r="E6" s="10" t="inlineStr">
        <is>
          <t>Designation</t>
        </is>
      </c>
      <c r="F6" s="10" t="inlineStr">
        <is>
          <t>Department</t>
        </is>
      </c>
      <c r="G6" s="10" t="inlineStr">
        <is>
          <t>Monthly wages
(basic + DA)</t>
        </is>
      </c>
      <c r="H6" s="10" t="inlineStr">
        <is>
          <t>Daily rate</t>
        </is>
      </c>
      <c r="I6" s="10" t="inlineStr">
        <is>
          <t>Hourly rate</t>
        </is>
      </c>
      <c r="J6" s="10" t="inlineStr">
        <is>
          <t>Overtime rate
per hour</t>
        </is>
      </c>
      <c r="K6" s="10" t="inlineStr">
        <is>
          <t>What this row shows</t>
        </is>
      </c>
    </row>
    <row r="7" ht="34" customHeight="1">
      <c r="B7" s="15" t="n">
        <v>1</v>
      </c>
      <c r="C7" s="16" t="inlineStr">
        <is>
          <t>EMP-001</t>
        </is>
      </c>
      <c r="D7" s="16" t="inlineStr">
        <is>
          <t>Ravi Deshmukh</t>
        </is>
      </c>
      <c r="E7" s="16" t="inlineStr">
        <is>
          <t>Machine Operator</t>
        </is>
      </c>
      <c r="F7" s="16" t="inlineStr">
        <is>
          <t>Production</t>
        </is>
      </c>
      <c r="G7" s="17" t="n">
        <v>31200</v>
      </c>
      <c r="H7" s="18">
        <f>IF($G7="","",$G7/'1. Rules &amp; Rates'!$C$10)</f>
        <v/>
      </c>
      <c r="I7" s="18">
        <f>IF($G7="","",$H7/'1. Rules &amp; Rates'!$C$11)</f>
        <v/>
      </c>
      <c r="J7" s="19">
        <f>IF($G7="","",$I7*'1. Rules &amp; Rates'!$C$9)</f>
        <v/>
      </c>
      <c r="K7" s="20" t="inlineStr">
        <is>
          <t>Five nine-hour days. Daily basis gives five overtime hours; the week is only forty-five hours so the weekly basis gives none. Daily wins.</t>
        </is>
      </c>
    </row>
    <row r="8" ht="34" customHeight="1">
      <c r="B8" s="15" t="n">
        <v>2</v>
      </c>
      <c r="C8" s="16" t="inlineStr">
        <is>
          <t>EMP-002</t>
        </is>
      </c>
      <c r="D8" s="16" t="inlineStr">
        <is>
          <t>Farida Qureshi</t>
        </is>
      </c>
      <c r="E8" s="16" t="inlineStr">
        <is>
          <t>Packer</t>
        </is>
      </c>
      <c r="F8" s="16" t="inlineStr">
        <is>
          <t>Packing</t>
        </is>
      </c>
      <c r="G8" s="17" t="n">
        <v>26000</v>
      </c>
      <c r="H8" s="18">
        <f>IF($G8="","",$G8/'1. Rules &amp; Rates'!$C$10)</f>
        <v/>
      </c>
      <c r="I8" s="18">
        <f>IF($G8="","",$H8/'1. Rules &amp; Rates'!$C$11)</f>
        <v/>
      </c>
      <c r="J8" s="19">
        <f>IF($G8="","",$I8*'1. Rules &amp; Rates'!$C$9)</f>
        <v/>
      </c>
      <c r="K8" s="20" t="inlineStr">
        <is>
          <t>Six eight-hour days, forty-eight hours exactly. No overtime on either basis. Six days is still within section 26.</t>
        </is>
      </c>
    </row>
    <row r="9" ht="34" customHeight="1">
      <c r="B9" s="15" t="n">
        <v>3</v>
      </c>
      <c r="C9" s="16" t="inlineStr">
        <is>
          <t>EMP-003</t>
        </is>
      </c>
      <c r="D9" s="16" t="inlineStr">
        <is>
          <t>Suresh Yadav</t>
        </is>
      </c>
      <c r="E9" s="16" t="inlineStr">
        <is>
          <t>Helper</t>
        </is>
      </c>
      <c r="F9" s="16" t="inlineStr">
        <is>
          <t>Stores</t>
        </is>
      </c>
      <c r="G9" s="17" t="n">
        <v>41600</v>
      </c>
      <c r="H9" s="18">
        <f>IF($G9="","",$G9/'1. Rules &amp; Rates'!$C$10)</f>
        <v/>
      </c>
      <c r="I9" s="18">
        <f>IF($G9="","",$H9/'1. Rules &amp; Rates'!$C$11)</f>
        <v/>
      </c>
      <c r="J9" s="19">
        <f>IF($G9="","",$I9*'1. Rules &amp; Rates'!$C$9)</f>
        <v/>
      </c>
      <c r="K9" s="20" t="inlineStr">
        <is>
          <t>Seven eight-hour days. No day went past eight, so a daily-only sheet pays nothing. The week ran to fifty-six hours, so the weekly basis owes eight hours, ₹3,200. Also breaches section 26.</t>
        </is>
      </c>
    </row>
    <row r="10" ht="34" customHeight="1">
      <c r="B10" s="15" t="n">
        <v>4</v>
      </c>
      <c r="C10" s="16" t="inlineStr">
        <is>
          <t>EMP-004</t>
        </is>
      </c>
      <c r="D10" s="16" t="inlineStr">
        <is>
          <t>Nisha Pawar</t>
        </is>
      </c>
      <c r="E10" s="16" t="inlineStr">
        <is>
          <t>Line Supervisor</t>
        </is>
      </c>
      <c r="F10" s="16" t="inlineStr">
        <is>
          <t>Production</t>
        </is>
      </c>
      <c r="G10" s="17" t="n">
        <v>52000</v>
      </c>
      <c r="H10" s="18">
        <f>IF($G10="","",$G10/'1. Rules &amp; Rates'!$C$10)</f>
        <v/>
      </c>
      <c r="I10" s="18">
        <f>IF($G10="","",$H10/'1. Rules &amp; Rates'!$C$11)</f>
        <v/>
      </c>
      <c r="J10" s="19">
        <f>IF($G10="","",$I10*'1. Rules &amp; Rates'!$C$9)</f>
        <v/>
      </c>
      <c r="K10" s="20" t="inlineStr">
        <is>
          <t>Two ten-hour days inside a forty-eight hour week. The week is not over, but two days were, so four overtime hours are owed on the daily basis.</t>
        </is>
      </c>
    </row>
    <row r="11" ht="34" customHeight="1">
      <c r="B11" s="15" t="n">
        <v>5</v>
      </c>
      <c r="C11" s="16" t="inlineStr">
        <is>
          <t>EMP-005</t>
        </is>
      </c>
      <c r="D11" s="16" t="inlineStr">
        <is>
          <t>Arjun Menon</t>
        </is>
      </c>
      <c r="E11" s="16" t="inlineStr">
        <is>
          <t>Fitter</t>
        </is>
      </c>
      <c r="F11" s="16" t="inlineStr">
        <is>
          <t>Maintenance</t>
        </is>
      </c>
      <c r="G11" s="17" t="n">
        <v>20800</v>
      </c>
      <c r="H11" s="18">
        <f>IF($G11="","",$G11/'1. Rules &amp; Rates'!$C$10)</f>
        <v/>
      </c>
      <c r="I11" s="18">
        <f>IF($G11="","",$H11/'1. Rules &amp; Rates'!$C$11)</f>
        <v/>
      </c>
      <c r="J11" s="19">
        <f>IF($G11="","",$I11*'1. Rules &amp; Rates'!$C$9)</f>
        <v/>
      </c>
      <c r="K11" s="20" t="inlineStr">
        <is>
          <t>Three twelve-hour days. Twelve overtime hours on the daily basis, and the spread-over is worth checking against your notification.</t>
        </is>
      </c>
    </row>
    <row r="12" ht="34" customHeight="1">
      <c r="B12" s="15" t="n">
        <v>6</v>
      </c>
      <c r="C12" s="16" t="inlineStr">
        <is>
          <t>EMP-006</t>
        </is>
      </c>
      <c r="D12" s="16" t="inlineStr">
        <is>
          <t>Meena Salunke</t>
        </is>
      </c>
      <c r="E12" s="16" t="inlineStr">
        <is>
          <t>Store Assistant</t>
        </is>
      </c>
      <c r="F12" s="16" t="inlineStr">
        <is>
          <t>Stores</t>
        </is>
      </c>
      <c r="G12" s="17" t="n">
        <v>31200</v>
      </c>
      <c r="H12" s="18">
        <f>IF($G12="","",$G12/'1. Rules &amp; Rates'!$C$10)</f>
        <v/>
      </c>
      <c r="I12" s="18">
        <f>IF($G12="","",$H12/'1. Rules &amp; Rates'!$C$11)</f>
        <v/>
      </c>
      <c r="J12" s="19">
        <f>IF($G12="","",$I12*'1. Rules &amp; Rates'!$C$9)</f>
        <v/>
      </c>
      <c r="K12" s="20" t="inlineStr">
        <is>
          <t>Five ordinary days and four hours on her rest day. Forty-four hours, so neither the day nor the week ran long and both bases give nothing. Rule 6(4) still pays the rest day at the overtime rate: ₹1,200.</t>
        </is>
      </c>
    </row>
    <row r="13">
      <c r="B13" s="15" t="n">
        <v>7</v>
      </c>
      <c r="C13" s="16" t="n"/>
      <c r="D13" s="16" t="n"/>
      <c r="E13" s="16" t="n"/>
      <c r="F13" s="16" t="n"/>
      <c r="G13" s="17" t="n"/>
      <c r="H13" s="18">
        <f>IF($G13="","",$G13/'1. Rules &amp; Rates'!$C$10)</f>
        <v/>
      </c>
      <c r="I13" s="18">
        <f>IF($G13="","",$H13/'1. Rules &amp; Rates'!$C$11)</f>
        <v/>
      </c>
      <c r="J13" s="19">
        <f>IF($G13="","",$I13*'1. Rules &amp; Rates'!$C$9)</f>
        <v/>
      </c>
      <c r="K13" s="20" t="n"/>
    </row>
    <row r="14">
      <c r="B14" s="15" t="n">
        <v>8</v>
      </c>
      <c r="C14" s="16" t="n"/>
      <c r="D14" s="16" t="n"/>
      <c r="E14" s="16" t="n"/>
      <c r="F14" s="16" t="n"/>
      <c r="G14" s="17" t="n"/>
      <c r="H14" s="18">
        <f>IF($G14="","",$G14/'1. Rules &amp; Rates'!$C$10)</f>
        <v/>
      </c>
      <c r="I14" s="18">
        <f>IF($G14="","",$H14/'1. Rules &amp; Rates'!$C$11)</f>
        <v/>
      </c>
      <c r="J14" s="19">
        <f>IF($G14="","",$I14*'1. Rules &amp; Rates'!$C$9)</f>
        <v/>
      </c>
      <c r="K14" s="20" t="n"/>
    </row>
    <row r="15">
      <c r="B15" s="15" t="n">
        <v>9</v>
      </c>
      <c r="C15" s="16" t="n"/>
      <c r="D15" s="16" t="n"/>
      <c r="E15" s="16" t="n"/>
      <c r="F15" s="16" t="n"/>
      <c r="G15" s="17" t="n"/>
      <c r="H15" s="18">
        <f>IF($G15="","",$G15/'1. Rules &amp; Rates'!$C$10)</f>
        <v/>
      </c>
      <c r="I15" s="18">
        <f>IF($G15="","",$H15/'1. Rules &amp; Rates'!$C$11)</f>
        <v/>
      </c>
      <c r="J15" s="19">
        <f>IF($G15="","",$I15*'1. Rules &amp; Rates'!$C$9)</f>
        <v/>
      </c>
      <c r="K15" s="20" t="n"/>
    </row>
    <row r="16">
      <c r="B16" s="15" t="n">
        <v>10</v>
      </c>
      <c r="C16" s="16" t="n"/>
      <c r="D16" s="16" t="n"/>
      <c r="E16" s="16" t="n"/>
      <c r="F16" s="16" t="n"/>
      <c r="G16" s="17" t="n"/>
      <c r="H16" s="18">
        <f>IF($G16="","",$G16/'1. Rules &amp; Rates'!$C$10)</f>
        <v/>
      </c>
      <c r="I16" s="18">
        <f>IF($G16="","",$H16/'1. Rules &amp; Rates'!$C$11)</f>
        <v/>
      </c>
      <c r="J16" s="19">
        <f>IF($G16="","",$I16*'1. Rules &amp; Rates'!$C$9)</f>
        <v/>
      </c>
      <c r="K16" s="20" t="n"/>
    </row>
    <row r="17">
      <c r="B17" s="15" t="n">
        <v>11</v>
      </c>
      <c r="C17" s="16" t="n"/>
      <c r="D17" s="16" t="n"/>
      <c r="E17" s="16" t="n"/>
      <c r="F17" s="16" t="n"/>
      <c r="G17" s="17" t="n"/>
      <c r="H17" s="18">
        <f>IF($G17="","",$G17/'1. Rules &amp; Rates'!$C$10)</f>
        <v/>
      </c>
      <c r="I17" s="18">
        <f>IF($G17="","",$H17/'1. Rules &amp; Rates'!$C$11)</f>
        <v/>
      </c>
      <c r="J17" s="19">
        <f>IF($G17="","",$I17*'1. Rules &amp; Rates'!$C$9)</f>
        <v/>
      </c>
      <c r="K17" s="20" t="n"/>
    </row>
    <row r="18">
      <c r="B18" s="15" t="n">
        <v>12</v>
      </c>
      <c r="C18" s="16" t="n"/>
      <c r="D18" s="16" t="n"/>
      <c r="E18" s="16" t="n"/>
      <c r="F18" s="16" t="n"/>
      <c r="G18" s="17" t="n"/>
      <c r="H18" s="18">
        <f>IF($G18="","",$G18/'1. Rules &amp; Rates'!$C$10)</f>
        <v/>
      </c>
      <c r="I18" s="18">
        <f>IF($G18="","",$H18/'1. Rules &amp; Rates'!$C$11)</f>
        <v/>
      </c>
      <c r="J18" s="19">
        <f>IF($G18="","",$I18*'1. Rules &amp; Rates'!$C$9)</f>
        <v/>
      </c>
      <c r="K18" s="20" t="n"/>
    </row>
    <row r="19">
      <c r="B19" s="15" t="n">
        <v>13</v>
      </c>
      <c r="C19" s="16" t="n"/>
      <c r="D19" s="16" t="n"/>
      <c r="E19" s="16" t="n"/>
      <c r="F19" s="16" t="n"/>
      <c r="G19" s="17" t="n"/>
      <c r="H19" s="18">
        <f>IF($G19="","",$G19/'1. Rules &amp; Rates'!$C$10)</f>
        <v/>
      </c>
      <c r="I19" s="18">
        <f>IF($G19="","",$H19/'1. Rules &amp; Rates'!$C$11)</f>
        <v/>
      </c>
      <c r="J19" s="19">
        <f>IF($G19="","",$I19*'1. Rules &amp; Rates'!$C$9)</f>
        <v/>
      </c>
      <c r="K19" s="20" t="n"/>
    </row>
    <row r="20">
      <c r="B20" s="15" t="n">
        <v>14</v>
      </c>
      <c r="C20" s="16" t="n"/>
      <c r="D20" s="16" t="n"/>
      <c r="E20" s="16" t="n"/>
      <c r="F20" s="16" t="n"/>
      <c r="G20" s="17" t="n"/>
      <c r="H20" s="18">
        <f>IF($G20="","",$G20/'1. Rules &amp; Rates'!$C$10)</f>
        <v/>
      </c>
      <c r="I20" s="18">
        <f>IF($G20="","",$H20/'1. Rules &amp; Rates'!$C$11)</f>
        <v/>
      </c>
      <c r="J20" s="19">
        <f>IF($G20="","",$I20*'1. Rules &amp; Rates'!$C$9)</f>
        <v/>
      </c>
      <c r="K20" s="20" t="n"/>
    </row>
    <row r="21">
      <c r="B21" s="15" t="n">
        <v>15</v>
      </c>
      <c r="C21" s="16" t="n"/>
      <c r="D21" s="16" t="n"/>
      <c r="E21" s="16" t="n"/>
      <c r="F21" s="16" t="n"/>
      <c r="G21" s="17" t="n"/>
      <c r="H21" s="18">
        <f>IF($G21="","",$G21/'1. Rules &amp; Rates'!$C$10)</f>
        <v/>
      </c>
      <c r="I21" s="18">
        <f>IF($G21="","",$H21/'1. Rules &amp; Rates'!$C$11)</f>
        <v/>
      </c>
      <c r="J21" s="19">
        <f>IF($G21="","",$I21*'1. Rules &amp; Rates'!$C$9)</f>
        <v/>
      </c>
      <c r="K21" s="20" t="n"/>
    </row>
    <row r="22">
      <c r="B22" s="15" t="n">
        <v>16</v>
      </c>
      <c r="C22" s="16" t="n"/>
      <c r="D22" s="16" t="n"/>
      <c r="E22" s="16" t="n"/>
      <c r="F22" s="16" t="n"/>
      <c r="G22" s="17" t="n"/>
      <c r="H22" s="18">
        <f>IF($G22="","",$G22/'1. Rules &amp; Rates'!$C$10)</f>
        <v/>
      </c>
      <c r="I22" s="18">
        <f>IF($G22="","",$H22/'1. Rules &amp; Rates'!$C$11)</f>
        <v/>
      </c>
      <c r="J22" s="19">
        <f>IF($G22="","",$I22*'1. Rules &amp; Rates'!$C$9)</f>
        <v/>
      </c>
      <c r="K22" s="20" t="n"/>
    </row>
    <row r="23">
      <c r="B23" s="15" t="n">
        <v>17</v>
      </c>
      <c r="C23" s="16" t="n"/>
      <c r="D23" s="16" t="n"/>
      <c r="E23" s="16" t="n"/>
      <c r="F23" s="16" t="n"/>
      <c r="G23" s="17" t="n"/>
      <c r="H23" s="18">
        <f>IF($G23="","",$G23/'1. Rules &amp; Rates'!$C$10)</f>
        <v/>
      </c>
      <c r="I23" s="18">
        <f>IF($G23="","",$H23/'1. Rules &amp; Rates'!$C$11)</f>
        <v/>
      </c>
      <c r="J23" s="19">
        <f>IF($G23="","",$I23*'1. Rules &amp; Rates'!$C$9)</f>
        <v/>
      </c>
      <c r="K23" s="20" t="n"/>
    </row>
    <row r="24">
      <c r="B24" s="15" t="n">
        <v>18</v>
      </c>
      <c r="C24" s="16" t="n"/>
      <c r="D24" s="16" t="n"/>
      <c r="E24" s="16" t="n"/>
      <c r="F24" s="16" t="n"/>
      <c r="G24" s="17" t="n"/>
      <c r="H24" s="18">
        <f>IF($G24="","",$G24/'1. Rules &amp; Rates'!$C$10)</f>
        <v/>
      </c>
      <c r="I24" s="18">
        <f>IF($G24="","",$H24/'1. Rules &amp; Rates'!$C$11)</f>
        <v/>
      </c>
      <c r="J24" s="19">
        <f>IF($G24="","",$I24*'1. Rules &amp; Rates'!$C$9)</f>
        <v/>
      </c>
      <c r="K24" s="20" t="n"/>
    </row>
    <row r="25">
      <c r="B25" s="15" t="n">
        <v>19</v>
      </c>
      <c r="C25" s="16" t="n"/>
      <c r="D25" s="16" t="n"/>
      <c r="E25" s="16" t="n"/>
      <c r="F25" s="16" t="n"/>
      <c r="G25" s="17" t="n"/>
      <c r="H25" s="18">
        <f>IF($G25="","",$G25/'1. Rules &amp; Rates'!$C$10)</f>
        <v/>
      </c>
      <c r="I25" s="18">
        <f>IF($G25="","",$H25/'1. Rules &amp; Rates'!$C$11)</f>
        <v/>
      </c>
      <c r="J25" s="19">
        <f>IF($G25="","",$I25*'1. Rules &amp; Rates'!$C$9)</f>
        <v/>
      </c>
      <c r="K25" s="20" t="n"/>
    </row>
    <row r="26">
      <c r="B26" s="15" t="n">
        <v>20</v>
      </c>
      <c r="C26" s="16" t="n"/>
      <c r="D26" s="16" t="n"/>
      <c r="E26" s="16" t="n"/>
      <c r="F26" s="16" t="n"/>
      <c r="G26" s="17" t="n"/>
      <c r="H26" s="18">
        <f>IF($G26="","",$G26/'1. Rules &amp; Rates'!$C$10)</f>
        <v/>
      </c>
      <c r="I26" s="18">
        <f>IF($G26="","",$H26/'1. Rules &amp; Rates'!$C$11)</f>
        <v/>
      </c>
      <c r="J26" s="19">
        <f>IF($G26="","",$I26*'1. Rules &amp; Rates'!$C$9)</f>
        <v/>
      </c>
      <c r="K26" s="20" t="n"/>
    </row>
    <row r="27">
      <c r="B27" s="15" t="n">
        <v>21</v>
      </c>
      <c r="C27" s="16" t="n"/>
      <c r="D27" s="16" t="n"/>
      <c r="E27" s="16" t="n"/>
      <c r="F27" s="16" t="n"/>
      <c r="G27" s="17" t="n"/>
      <c r="H27" s="18">
        <f>IF($G27="","",$G27/'1. Rules &amp; Rates'!$C$10)</f>
        <v/>
      </c>
      <c r="I27" s="18">
        <f>IF($G27="","",$H27/'1. Rules &amp; Rates'!$C$11)</f>
        <v/>
      </c>
      <c r="J27" s="19">
        <f>IF($G27="","",$I27*'1. Rules &amp; Rates'!$C$9)</f>
        <v/>
      </c>
      <c r="K27" s="20" t="n"/>
    </row>
    <row r="28">
      <c r="B28" s="15" t="n">
        <v>22</v>
      </c>
      <c r="C28" s="16" t="n"/>
      <c r="D28" s="16" t="n"/>
      <c r="E28" s="16" t="n"/>
      <c r="F28" s="16" t="n"/>
      <c r="G28" s="17" t="n"/>
      <c r="H28" s="18">
        <f>IF($G28="","",$G28/'1. Rules &amp; Rates'!$C$10)</f>
        <v/>
      </c>
      <c r="I28" s="18">
        <f>IF($G28="","",$H28/'1. Rules &amp; Rates'!$C$11)</f>
        <v/>
      </c>
      <c r="J28" s="19">
        <f>IF($G28="","",$I28*'1. Rules &amp; Rates'!$C$9)</f>
        <v/>
      </c>
      <c r="K28" s="20" t="n"/>
    </row>
    <row r="29">
      <c r="B29" s="15" t="n">
        <v>23</v>
      </c>
      <c r="C29" s="16" t="n"/>
      <c r="D29" s="16" t="n"/>
      <c r="E29" s="16" t="n"/>
      <c r="F29" s="16" t="n"/>
      <c r="G29" s="17" t="n"/>
      <c r="H29" s="18">
        <f>IF($G29="","",$G29/'1. Rules &amp; Rates'!$C$10)</f>
        <v/>
      </c>
      <c r="I29" s="18">
        <f>IF($G29="","",$H29/'1. Rules &amp; Rates'!$C$11)</f>
        <v/>
      </c>
      <c r="J29" s="19">
        <f>IF($G29="","",$I29*'1. Rules &amp; Rates'!$C$9)</f>
        <v/>
      </c>
      <c r="K29" s="20" t="n"/>
    </row>
    <row r="30">
      <c r="B30" s="15" t="n">
        <v>24</v>
      </c>
      <c r="C30" s="16" t="n"/>
      <c r="D30" s="16" t="n"/>
      <c r="E30" s="16" t="n"/>
      <c r="F30" s="16" t="n"/>
      <c r="G30" s="17" t="n"/>
      <c r="H30" s="18">
        <f>IF($G30="","",$G30/'1. Rules &amp; Rates'!$C$10)</f>
        <v/>
      </c>
      <c r="I30" s="18">
        <f>IF($G30="","",$H30/'1. Rules &amp; Rates'!$C$11)</f>
        <v/>
      </c>
      <c r="J30" s="19">
        <f>IF($G30="","",$I30*'1. Rules &amp; Rates'!$C$9)</f>
        <v/>
      </c>
      <c r="K30" s="20" t="n"/>
    </row>
    <row r="31">
      <c r="B31" s="15" t="n">
        <v>25</v>
      </c>
      <c r="C31" s="16" t="n"/>
      <c r="D31" s="16" t="n"/>
      <c r="E31" s="16" t="n"/>
      <c r="F31" s="16" t="n"/>
      <c r="G31" s="17" t="n"/>
      <c r="H31" s="18">
        <f>IF($G31="","",$G31/'1. Rules &amp; Rates'!$C$10)</f>
        <v/>
      </c>
      <c r="I31" s="18">
        <f>IF($G31="","",$H31/'1. Rules &amp; Rates'!$C$11)</f>
        <v/>
      </c>
      <c r="J31" s="19">
        <f>IF($G31="","",$I31*'1. Rules &amp; Rates'!$C$9)</f>
        <v/>
      </c>
      <c r="K31" s="20" t="n"/>
    </row>
    <row r="32">
      <c r="B32" s="15" t="n">
        <v>26</v>
      </c>
      <c r="C32" s="16" t="n"/>
      <c r="D32" s="16" t="n"/>
      <c r="E32" s="16" t="n"/>
      <c r="F32" s="16" t="n"/>
      <c r="G32" s="17" t="n"/>
      <c r="H32" s="18">
        <f>IF($G32="","",$G32/'1. Rules &amp; Rates'!$C$10)</f>
        <v/>
      </c>
      <c r="I32" s="18">
        <f>IF($G32="","",$H32/'1. Rules &amp; Rates'!$C$11)</f>
        <v/>
      </c>
      <c r="J32" s="19">
        <f>IF($G32="","",$I32*'1. Rules &amp; Rates'!$C$9)</f>
        <v/>
      </c>
      <c r="K32" s="20" t="n"/>
    </row>
    <row r="33">
      <c r="B33" s="15" t="n">
        <v>27</v>
      </c>
      <c r="C33" s="16" t="n"/>
      <c r="D33" s="16" t="n"/>
      <c r="E33" s="16" t="n"/>
      <c r="F33" s="16" t="n"/>
      <c r="G33" s="17" t="n"/>
      <c r="H33" s="18">
        <f>IF($G33="","",$G33/'1. Rules &amp; Rates'!$C$10)</f>
        <v/>
      </c>
      <c r="I33" s="18">
        <f>IF($G33="","",$H33/'1. Rules &amp; Rates'!$C$11)</f>
        <v/>
      </c>
      <c r="J33" s="19">
        <f>IF($G33="","",$I33*'1. Rules &amp; Rates'!$C$9)</f>
        <v/>
      </c>
      <c r="K33" s="20" t="n"/>
    </row>
    <row r="34">
      <c r="B34" s="15" t="n">
        <v>28</v>
      </c>
      <c r="C34" s="16" t="n"/>
      <c r="D34" s="16" t="n"/>
      <c r="E34" s="16" t="n"/>
      <c r="F34" s="16" t="n"/>
      <c r="G34" s="17" t="n"/>
      <c r="H34" s="18">
        <f>IF($G34="","",$G34/'1. Rules &amp; Rates'!$C$10)</f>
        <v/>
      </c>
      <c r="I34" s="18">
        <f>IF($G34="","",$H34/'1. Rules &amp; Rates'!$C$11)</f>
        <v/>
      </c>
      <c r="J34" s="19">
        <f>IF($G34="","",$I34*'1. Rules &amp; Rates'!$C$9)</f>
        <v/>
      </c>
      <c r="K34" s="20" t="n"/>
    </row>
    <row r="35">
      <c r="B35" s="15" t="n">
        <v>29</v>
      </c>
      <c r="C35" s="16" t="n"/>
      <c r="D35" s="16" t="n"/>
      <c r="E35" s="16" t="n"/>
      <c r="F35" s="16" t="n"/>
      <c r="G35" s="17" t="n"/>
      <c r="H35" s="18">
        <f>IF($G35="","",$G35/'1. Rules &amp; Rates'!$C$10)</f>
        <v/>
      </c>
      <c r="I35" s="18">
        <f>IF($G35="","",$H35/'1. Rules &amp; Rates'!$C$11)</f>
        <v/>
      </c>
      <c r="J35" s="19">
        <f>IF($G35="","",$I35*'1. Rules &amp; Rates'!$C$9)</f>
        <v/>
      </c>
      <c r="K35" s="20" t="n"/>
    </row>
    <row r="36">
      <c r="B36" s="15" t="n">
        <v>30</v>
      </c>
      <c r="C36" s="16" t="n"/>
      <c r="D36" s="16" t="n"/>
      <c r="E36" s="16" t="n"/>
      <c r="F36" s="16" t="n"/>
      <c r="G36" s="17" t="n"/>
      <c r="H36" s="18">
        <f>IF($G36="","",$G36/'1. Rules &amp; Rates'!$C$10)</f>
        <v/>
      </c>
      <c r="I36" s="18">
        <f>IF($G36="","",$H36/'1. Rules &amp; Rates'!$C$11)</f>
        <v/>
      </c>
      <c r="J36" s="19">
        <f>IF($G36="","",$I36*'1. Rules &amp; Rates'!$C$9)</f>
        <v/>
      </c>
      <c r="K36" s="20" t="n"/>
    </row>
    <row r="37">
      <c r="B37" s="15" t="n">
        <v>31</v>
      </c>
      <c r="C37" s="16" t="n"/>
      <c r="D37" s="16" t="n"/>
      <c r="E37" s="16" t="n"/>
      <c r="F37" s="16" t="n"/>
      <c r="G37" s="17" t="n"/>
      <c r="H37" s="18">
        <f>IF($G37="","",$G37/'1. Rules &amp; Rates'!$C$10)</f>
        <v/>
      </c>
      <c r="I37" s="18">
        <f>IF($G37="","",$H37/'1. Rules &amp; Rates'!$C$11)</f>
        <v/>
      </c>
      <c r="J37" s="19">
        <f>IF($G37="","",$I37*'1. Rules &amp; Rates'!$C$9)</f>
        <v/>
      </c>
      <c r="K37" s="20" t="n"/>
    </row>
    <row r="38">
      <c r="B38" s="15" t="n">
        <v>32</v>
      </c>
      <c r="C38" s="16" t="n"/>
      <c r="D38" s="16" t="n"/>
      <c r="E38" s="16" t="n"/>
      <c r="F38" s="16" t="n"/>
      <c r="G38" s="17" t="n"/>
      <c r="H38" s="18">
        <f>IF($G38="","",$G38/'1. Rules &amp; Rates'!$C$10)</f>
        <v/>
      </c>
      <c r="I38" s="18">
        <f>IF($G38="","",$H38/'1. Rules &amp; Rates'!$C$11)</f>
        <v/>
      </c>
      <c r="J38" s="19">
        <f>IF($G38="","",$I38*'1. Rules &amp; Rates'!$C$9)</f>
        <v/>
      </c>
      <c r="K38" s="20" t="n"/>
    </row>
    <row r="39">
      <c r="B39" s="15" t="n">
        <v>33</v>
      </c>
      <c r="C39" s="16" t="n"/>
      <c r="D39" s="16" t="n"/>
      <c r="E39" s="16" t="n"/>
      <c r="F39" s="16" t="n"/>
      <c r="G39" s="17" t="n"/>
      <c r="H39" s="18">
        <f>IF($G39="","",$G39/'1. Rules &amp; Rates'!$C$10)</f>
        <v/>
      </c>
      <c r="I39" s="18">
        <f>IF($G39="","",$H39/'1. Rules &amp; Rates'!$C$11)</f>
        <v/>
      </c>
      <c r="J39" s="19">
        <f>IF($G39="","",$I39*'1. Rules &amp; Rates'!$C$9)</f>
        <v/>
      </c>
      <c r="K39" s="20" t="n"/>
    </row>
    <row r="40">
      <c r="B40" s="15" t="n">
        <v>34</v>
      </c>
      <c r="C40" s="16" t="n"/>
      <c r="D40" s="16" t="n"/>
      <c r="E40" s="16" t="n"/>
      <c r="F40" s="16" t="n"/>
      <c r="G40" s="17" t="n"/>
      <c r="H40" s="18">
        <f>IF($G40="","",$G40/'1. Rules &amp; Rates'!$C$10)</f>
        <v/>
      </c>
      <c r="I40" s="18">
        <f>IF($G40="","",$H40/'1. Rules &amp; Rates'!$C$11)</f>
        <v/>
      </c>
      <c r="J40" s="19">
        <f>IF($G40="","",$I40*'1. Rules &amp; Rates'!$C$9)</f>
        <v/>
      </c>
      <c r="K40" s="20" t="n"/>
    </row>
    <row r="41">
      <c r="B41" s="15" t="n">
        <v>35</v>
      </c>
      <c r="C41" s="16" t="n"/>
      <c r="D41" s="16" t="n"/>
      <c r="E41" s="16" t="n"/>
      <c r="F41" s="16" t="n"/>
      <c r="G41" s="17" t="n"/>
      <c r="H41" s="18">
        <f>IF($G41="","",$G41/'1. Rules &amp; Rates'!$C$10)</f>
        <v/>
      </c>
      <c r="I41" s="18">
        <f>IF($G41="","",$H41/'1. Rules &amp; Rates'!$C$11)</f>
        <v/>
      </c>
      <c r="J41" s="19">
        <f>IF($G41="","",$I41*'1. Rules &amp; Rates'!$C$9)</f>
        <v/>
      </c>
      <c r="K41" s="20" t="n"/>
    </row>
    <row r="42">
      <c r="B42" s="15" t="n">
        <v>36</v>
      </c>
      <c r="C42" s="16" t="n"/>
      <c r="D42" s="16" t="n"/>
      <c r="E42" s="16" t="n"/>
      <c r="F42" s="16" t="n"/>
      <c r="G42" s="17" t="n"/>
      <c r="H42" s="18">
        <f>IF($G42="","",$G42/'1. Rules &amp; Rates'!$C$10)</f>
        <v/>
      </c>
      <c r="I42" s="18">
        <f>IF($G42="","",$H42/'1. Rules &amp; Rates'!$C$11)</f>
        <v/>
      </c>
      <c r="J42" s="19">
        <f>IF($G42="","",$I42*'1. Rules &amp; Rates'!$C$9)</f>
        <v/>
      </c>
      <c r="K42" s="20" t="n"/>
    </row>
    <row r="43">
      <c r="B43" s="15" t="n">
        <v>37</v>
      </c>
      <c r="C43" s="16" t="n"/>
      <c r="D43" s="16" t="n"/>
      <c r="E43" s="16" t="n"/>
      <c r="F43" s="16" t="n"/>
      <c r="G43" s="17" t="n"/>
      <c r="H43" s="18">
        <f>IF($G43="","",$G43/'1. Rules &amp; Rates'!$C$10)</f>
        <v/>
      </c>
      <c r="I43" s="18">
        <f>IF($G43="","",$H43/'1. Rules &amp; Rates'!$C$11)</f>
        <v/>
      </c>
      <c r="J43" s="19">
        <f>IF($G43="","",$I43*'1. Rules &amp; Rates'!$C$9)</f>
        <v/>
      </c>
      <c r="K43" s="20" t="n"/>
    </row>
    <row r="44">
      <c r="B44" s="15" t="n">
        <v>38</v>
      </c>
      <c r="C44" s="16" t="n"/>
      <c r="D44" s="16" t="n"/>
      <c r="E44" s="16" t="n"/>
      <c r="F44" s="16" t="n"/>
      <c r="G44" s="17" t="n"/>
      <c r="H44" s="18">
        <f>IF($G44="","",$G44/'1. Rules &amp; Rates'!$C$10)</f>
        <v/>
      </c>
      <c r="I44" s="18">
        <f>IF($G44="","",$H44/'1. Rules &amp; Rates'!$C$11)</f>
        <v/>
      </c>
      <c r="J44" s="19">
        <f>IF($G44="","",$I44*'1. Rules &amp; Rates'!$C$9)</f>
        <v/>
      </c>
      <c r="K44" s="20" t="n"/>
    </row>
    <row r="45">
      <c r="B45" s="15" t="n">
        <v>39</v>
      </c>
      <c r="C45" s="16" t="n"/>
      <c r="D45" s="16" t="n"/>
      <c r="E45" s="16" t="n"/>
      <c r="F45" s="16" t="n"/>
      <c r="G45" s="17" t="n"/>
      <c r="H45" s="18">
        <f>IF($G45="","",$G45/'1. Rules &amp; Rates'!$C$10)</f>
        <v/>
      </c>
      <c r="I45" s="18">
        <f>IF($G45="","",$H45/'1. Rules &amp; Rates'!$C$11)</f>
        <v/>
      </c>
      <c r="J45" s="19">
        <f>IF($G45="","",$I45*'1. Rules &amp; Rates'!$C$9)</f>
        <v/>
      </c>
      <c r="K45" s="20" t="n"/>
    </row>
    <row r="46">
      <c r="B46" s="15" t="n">
        <v>40</v>
      </c>
      <c r="C46" s="16" t="n"/>
      <c r="D46" s="16" t="n"/>
      <c r="E46" s="16" t="n"/>
      <c r="F46" s="16" t="n"/>
      <c r="G46" s="17" t="n"/>
      <c r="H46" s="18">
        <f>IF($G46="","",$G46/'1. Rules &amp; Rates'!$C$10)</f>
        <v/>
      </c>
      <c r="I46" s="18">
        <f>IF($G46="","",$H46/'1. Rules &amp; Rates'!$C$11)</f>
        <v/>
      </c>
      <c r="J46" s="19">
        <f>IF($G46="","",$I46*'1. Rules &amp; Rates'!$C$9)</f>
        <v/>
      </c>
      <c r="K46" s="20"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B2:X206"/>
  <sheetViews>
    <sheetView showGridLines="0" workbookViewId="0">
      <pane xSplit="6" ySplit="6" topLeftCell="G7" activePane="bottomRight" state="frozen"/>
      <selection pane="topRight"/>
      <selection pane="bottomLeft"/>
      <selection pane="bottomRight" activeCell="A1" sqref="A1"/>
    </sheetView>
  </sheetViews>
  <sheetFormatPr baseColWidth="8" defaultRowHeight="15"/>
  <cols>
    <col width="3" customWidth="1" min="1" max="1"/>
    <col width="4" customWidth="1" min="2" max="2"/>
    <col width="12" customWidth="1" min="3" max="3"/>
    <col width="18" customWidth="1" min="4" max="4"/>
    <col width="12" customWidth="1" min="5" max="5"/>
    <col width="10" customWidth="1" min="6" max="6"/>
    <col width="6" customWidth="1" min="7" max="7"/>
    <col width="6" customWidth="1" min="8" max="8"/>
    <col width="6" customWidth="1" min="9" max="9"/>
    <col width="6" customWidth="1" min="10" max="10"/>
    <col width="6" customWidth="1" min="11" max="11"/>
    <col width="6" customWidth="1" min="12" max="12"/>
    <col width="6" customWidth="1" min="13" max="13"/>
    <col width="11" customWidth="1" min="14" max="14"/>
    <col width="8" customWidth="1" min="15" max="15"/>
    <col width="8" customWidth="1" min="16" max="16"/>
    <col width="11" customWidth="1" min="17" max="17"/>
    <col width="11" customWidth="1" min="18" max="18"/>
    <col width="10" customWidth="1" min="19" max="19"/>
    <col width="11" customWidth="1" min="20" max="20"/>
    <col width="10" customWidth="1" min="21" max="21"/>
    <col width="11" customWidth="1" min="22" max="22"/>
    <col width="13" customWidth="1" min="23" max="23"/>
    <col width="34" customWidth="1" min="24" max="24"/>
  </cols>
  <sheetData>
    <row r="2">
      <c r="B2" s="8" t="inlineStr">
        <is>
          <t>Weekly Overtime</t>
        </is>
      </c>
    </row>
    <row r="3">
      <c r="B3" s="9" t="inlineStr">
        <is>
          <t>One row per person per week. Fill the hours actually worked under each day. Both bases are worked out and the higher one is paid.</t>
        </is>
      </c>
    </row>
    <row r="6" ht="44" customHeight="1">
      <c r="B6" s="10" t="inlineStr">
        <is>
          <t>#</t>
        </is>
      </c>
      <c r="C6" s="10" t="inlineStr">
        <is>
          <t>Employee code</t>
        </is>
      </c>
      <c r="D6" s="10" t="inlineStr">
        <is>
          <t>Name</t>
        </is>
      </c>
      <c r="E6" s="10" t="inlineStr">
        <is>
          <t>Week ending</t>
        </is>
      </c>
      <c r="F6" s="10" t="inlineStr">
        <is>
          <t>Consent
recorded</t>
        </is>
      </c>
      <c r="G6" s="10" t="inlineStr">
        <is>
          <t>Mon</t>
        </is>
      </c>
      <c r="H6" s="10" t="inlineStr">
        <is>
          <t>Tue</t>
        </is>
      </c>
      <c r="I6" s="10" t="inlineStr">
        <is>
          <t>Wed</t>
        </is>
      </c>
      <c r="J6" s="10" t="inlineStr">
        <is>
          <t>Thu</t>
        </is>
      </c>
      <c r="K6" s="10" t="inlineStr">
        <is>
          <t>Fri</t>
        </is>
      </c>
      <c r="L6" s="10" t="inlineStr">
        <is>
          <t>Sat</t>
        </is>
      </c>
      <c r="M6" s="10" t="inlineStr">
        <is>
          <t>Sun</t>
        </is>
      </c>
      <c r="N6" s="10" t="inlineStr">
        <is>
          <t>Of those, on
the rest day</t>
        </is>
      </c>
      <c r="O6" s="10" t="inlineStr">
        <is>
          <t>Days
worked</t>
        </is>
      </c>
      <c r="P6" s="10" t="inlineStr">
        <is>
          <t>Total
hours</t>
        </is>
      </c>
      <c r="Q6" s="10" t="inlineStr">
        <is>
          <t>OT hours
daily basis</t>
        </is>
      </c>
      <c r="R6" s="10" t="inlineStr">
        <is>
          <t>OT hours
weekly basis</t>
        </is>
      </c>
      <c r="S6" s="10" t="inlineStr">
        <is>
          <t>OT hours
rest day</t>
        </is>
      </c>
      <c r="T6" s="10" t="inlineStr">
        <is>
          <t>OT hours
payable</t>
        </is>
      </c>
      <c r="U6" s="10" t="inlineStr">
        <is>
          <t>Basis
applied</t>
        </is>
      </c>
      <c r="V6" s="10" t="inlineStr">
        <is>
          <t>OT rate
per hour</t>
        </is>
      </c>
      <c r="W6" s="10" t="inlineStr">
        <is>
          <t>Overtime
payable</t>
        </is>
      </c>
      <c r="X6" s="10" t="inlineStr">
        <is>
          <t>Check</t>
        </is>
      </c>
    </row>
    <row r="7" ht="30" customHeight="1">
      <c r="B7" s="15" t="n">
        <v>1</v>
      </c>
      <c r="C7" s="16" t="inlineStr">
        <is>
          <t>EMP-001</t>
        </is>
      </c>
      <c r="D7" s="21">
        <f>IF($C7="","",IFERROR(VLOOKUP($C7,'2. Employees'!$C:$D,2,FALSE),"not on sheet 2"))</f>
        <v/>
      </c>
      <c r="E7" s="22" t="n">
        <v>46236</v>
      </c>
      <c r="F7" s="14" t="inlineStr">
        <is>
          <t>Yes</t>
        </is>
      </c>
      <c r="G7" s="12" t="n">
        <v>9</v>
      </c>
      <c r="H7" s="12" t="n">
        <v>9</v>
      </c>
      <c r="I7" s="12" t="n">
        <v>9</v>
      </c>
      <c r="J7" s="12" t="n">
        <v>9</v>
      </c>
      <c r="K7" s="12" t="n">
        <v>9</v>
      </c>
      <c r="L7" s="12" t="n">
        <v>0</v>
      </c>
      <c r="M7" s="12" t="n">
        <v>0</v>
      </c>
      <c r="N7" s="12" t="n">
        <v>0</v>
      </c>
      <c r="O7" s="15">
        <f>IF($C7="","",COUNTIF($G7:$M7,"&gt;0"))</f>
        <v/>
      </c>
      <c r="P7" s="23">
        <f>IF($C7="","",SUM($G7:$M7))</f>
        <v/>
      </c>
      <c r="Q7" s="23">
        <f>IF($C7="","",SUMPRODUCT(($G7:$M7&gt;'1. Rules &amp; Rates'!$C$7)*($G7:$M7-'1. Rules &amp; Rates'!$C$7)))</f>
        <v/>
      </c>
      <c r="R7" s="23">
        <f>IF($C7="","",MAX(0,$P7-'1. Rules &amp; Rates'!$C$8))</f>
        <v/>
      </c>
      <c r="S7" s="23">
        <f>IF($C7="","",IF($N7="",0,$N7))</f>
        <v/>
      </c>
      <c r="T7" s="24">
        <f>IF($C7="","",MAX($Q7,$R7,$S7))</f>
        <v/>
      </c>
      <c r="U7" s="25">
        <f>IF($C7="","",IF($T7=0,"—",IF(AND($R7&gt;$Q7,$R7&gt;=$S7),"Weekly",IF($S7&gt;MAX($Q7,$R7),"Rest day","Daily"))))</f>
        <v/>
      </c>
      <c r="V7" s="18">
        <f>IF($C7="","",IFERROR(VLOOKUP($C7,'2. Employees'!$C:$J,8,FALSE),""))</f>
        <v/>
      </c>
      <c r="W7" s="19">
        <f>IF($C7="","",$T7*$V7)</f>
        <v/>
      </c>
      <c r="X7" s="26">
        <f>IF($C7="","",IF($O7&gt;6,"More than six days. Section 26(1) does not allow it.",IF(AND($T7&gt;0,$F7&lt;&gt;"Yes"),"Overtime without consent recorded. First proviso to section 27.",IF(AND($R7&gt;$Q7,$R7&gt;=$S7),"Weekly basis pays more, so the weekly basis applies.",IF($S7&gt;MAX($Q7,$R7),"Rest day worked. Rule 6(4) pays it at the overtime rate.",IF($T7&gt;0,"Daily basis applies.",""))))))</f>
        <v/>
      </c>
    </row>
    <row r="8" ht="30" customHeight="1">
      <c r="B8" s="15" t="n">
        <v>2</v>
      </c>
      <c r="C8" s="16" t="inlineStr">
        <is>
          <t>EMP-002</t>
        </is>
      </c>
      <c r="D8" s="21">
        <f>IF($C8="","",IFERROR(VLOOKUP($C8,'2. Employees'!$C:$D,2,FALSE),"not on sheet 2"))</f>
        <v/>
      </c>
      <c r="E8" s="22" t="n">
        <v>46236</v>
      </c>
      <c r="F8" s="14" t="inlineStr">
        <is>
          <t>Yes</t>
        </is>
      </c>
      <c r="G8" s="12" t="n">
        <v>8</v>
      </c>
      <c r="H8" s="12" t="n">
        <v>8</v>
      </c>
      <c r="I8" s="12" t="n">
        <v>8</v>
      </c>
      <c r="J8" s="12" t="n">
        <v>8</v>
      </c>
      <c r="K8" s="12" t="n">
        <v>8</v>
      </c>
      <c r="L8" s="12" t="n">
        <v>8</v>
      </c>
      <c r="M8" s="12" t="n">
        <v>0</v>
      </c>
      <c r="N8" s="12" t="n">
        <v>0</v>
      </c>
      <c r="O8" s="15">
        <f>IF($C8="","",COUNTIF($G8:$M8,"&gt;0"))</f>
        <v/>
      </c>
      <c r="P8" s="23">
        <f>IF($C8="","",SUM($G8:$M8))</f>
        <v/>
      </c>
      <c r="Q8" s="23">
        <f>IF($C8="","",SUMPRODUCT(($G8:$M8&gt;'1. Rules &amp; Rates'!$C$7)*($G8:$M8-'1. Rules &amp; Rates'!$C$7)))</f>
        <v/>
      </c>
      <c r="R8" s="23">
        <f>IF($C8="","",MAX(0,$P8-'1. Rules &amp; Rates'!$C$8))</f>
        <v/>
      </c>
      <c r="S8" s="23">
        <f>IF($C8="","",IF($N8="",0,$N8))</f>
        <v/>
      </c>
      <c r="T8" s="24">
        <f>IF($C8="","",MAX($Q8,$R8,$S8))</f>
        <v/>
      </c>
      <c r="U8" s="25">
        <f>IF($C8="","",IF($T8=0,"—",IF(AND($R8&gt;$Q8,$R8&gt;=$S8),"Weekly",IF($S8&gt;MAX($Q8,$R8),"Rest day","Daily"))))</f>
        <v/>
      </c>
      <c r="V8" s="18">
        <f>IF($C8="","",IFERROR(VLOOKUP($C8,'2. Employees'!$C:$J,8,FALSE),""))</f>
        <v/>
      </c>
      <c r="W8" s="19">
        <f>IF($C8="","",$T8*$V8)</f>
        <v/>
      </c>
      <c r="X8" s="26">
        <f>IF($C8="","",IF($O8&gt;6,"More than six days. Section 26(1) does not allow it.",IF(AND($T8&gt;0,$F8&lt;&gt;"Yes"),"Overtime without consent recorded. First proviso to section 27.",IF(AND($R8&gt;$Q8,$R8&gt;=$S8),"Weekly basis pays more, so the weekly basis applies.",IF($S8&gt;MAX($Q8,$R8),"Rest day worked. Rule 6(4) pays it at the overtime rate.",IF($T8&gt;0,"Daily basis applies.",""))))))</f>
        <v/>
      </c>
    </row>
    <row r="9" ht="30" customHeight="1">
      <c r="B9" s="15" t="n">
        <v>3</v>
      </c>
      <c r="C9" s="16" t="inlineStr">
        <is>
          <t>EMP-003</t>
        </is>
      </c>
      <c r="D9" s="21">
        <f>IF($C9="","",IFERROR(VLOOKUP($C9,'2. Employees'!$C:$D,2,FALSE),"not on sheet 2"))</f>
        <v/>
      </c>
      <c r="E9" s="22" t="n">
        <v>46236</v>
      </c>
      <c r="F9" s="14" t="inlineStr">
        <is>
          <t>Yes</t>
        </is>
      </c>
      <c r="G9" s="12" t="n">
        <v>8</v>
      </c>
      <c r="H9" s="12" t="n">
        <v>8</v>
      </c>
      <c r="I9" s="12" t="n">
        <v>8</v>
      </c>
      <c r="J9" s="12" t="n">
        <v>8</v>
      </c>
      <c r="K9" s="12" t="n">
        <v>8</v>
      </c>
      <c r="L9" s="12" t="n">
        <v>8</v>
      </c>
      <c r="M9" s="12" t="n">
        <v>8</v>
      </c>
      <c r="N9" s="12" t="n">
        <v>8</v>
      </c>
      <c r="O9" s="15">
        <f>IF($C9="","",COUNTIF($G9:$M9,"&gt;0"))</f>
        <v/>
      </c>
      <c r="P9" s="23">
        <f>IF($C9="","",SUM($G9:$M9))</f>
        <v/>
      </c>
      <c r="Q9" s="23">
        <f>IF($C9="","",SUMPRODUCT(($G9:$M9&gt;'1. Rules &amp; Rates'!$C$7)*($G9:$M9-'1. Rules &amp; Rates'!$C$7)))</f>
        <v/>
      </c>
      <c r="R9" s="23">
        <f>IF($C9="","",MAX(0,$P9-'1. Rules &amp; Rates'!$C$8))</f>
        <v/>
      </c>
      <c r="S9" s="23">
        <f>IF($C9="","",IF($N9="",0,$N9))</f>
        <v/>
      </c>
      <c r="T9" s="24">
        <f>IF($C9="","",MAX($Q9,$R9,$S9))</f>
        <v/>
      </c>
      <c r="U9" s="25">
        <f>IF($C9="","",IF($T9=0,"—",IF(AND($R9&gt;$Q9,$R9&gt;=$S9),"Weekly",IF($S9&gt;MAX($Q9,$R9),"Rest day","Daily"))))</f>
        <v/>
      </c>
      <c r="V9" s="18">
        <f>IF($C9="","",IFERROR(VLOOKUP($C9,'2. Employees'!$C:$J,8,FALSE),""))</f>
        <v/>
      </c>
      <c r="W9" s="19">
        <f>IF($C9="","",$T9*$V9)</f>
        <v/>
      </c>
      <c r="X9" s="26">
        <f>IF($C9="","",IF($O9&gt;6,"More than six days. Section 26(1) does not allow it.",IF(AND($T9&gt;0,$F9&lt;&gt;"Yes"),"Overtime without consent recorded. First proviso to section 27.",IF(AND($R9&gt;$Q9,$R9&gt;=$S9),"Weekly basis pays more, so the weekly basis applies.",IF($S9&gt;MAX($Q9,$R9),"Rest day worked. Rule 6(4) pays it at the overtime rate.",IF($T9&gt;0,"Daily basis applies.",""))))))</f>
        <v/>
      </c>
    </row>
    <row r="10" ht="30" customHeight="1">
      <c r="B10" s="15" t="n">
        <v>4</v>
      </c>
      <c r="C10" s="16" t="inlineStr">
        <is>
          <t>EMP-004</t>
        </is>
      </c>
      <c r="D10" s="21">
        <f>IF($C10="","",IFERROR(VLOOKUP($C10,'2. Employees'!$C:$D,2,FALSE),"not on sheet 2"))</f>
        <v/>
      </c>
      <c r="E10" s="22" t="n">
        <v>46236</v>
      </c>
      <c r="F10" s="14" t="inlineStr">
        <is>
          <t>Yes</t>
        </is>
      </c>
      <c r="G10" s="12" t="n">
        <v>10</v>
      </c>
      <c r="H10" s="12" t="n">
        <v>10</v>
      </c>
      <c r="I10" s="12" t="n">
        <v>6</v>
      </c>
      <c r="J10" s="12" t="n">
        <v>6</v>
      </c>
      <c r="K10" s="12" t="n">
        <v>8</v>
      </c>
      <c r="L10" s="12" t="n">
        <v>8</v>
      </c>
      <c r="M10" s="12" t="n">
        <v>0</v>
      </c>
      <c r="N10" s="12" t="n">
        <v>0</v>
      </c>
      <c r="O10" s="15">
        <f>IF($C10="","",COUNTIF($G10:$M10,"&gt;0"))</f>
        <v/>
      </c>
      <c r="P10" s="23">
        <f>IF($C10="","",SUM($G10:$M10))</f>
        <v/>
      </c>
      <c r="Q10" s="23">
        <f>IF($C10="","",SUMPRODUCT(($G10:$M10&gt;'1. Rules &amp; Rates'!$C$7)*($G10:$M10-'1. Rules &amp; Rates'!$C$7)))</f>
        <v/>
      </c>
      <c r="R10" s="23">
        <f>IF($C10="","",MAX(0,$P10-'1. Rules &amp; Rates'!$C$8))</f>
        <v/>
      </c>
      <c r="S10" s="23">
        <f>IF($C10="","",IF($N10="",0,$N10))</f>
        <v/>
      </c>
      <c r="T10" s="24">
        <f>IF($C10="","",MAX($Q10,$R10,$S10))</f>
        <v/>
      </c>
      <c r="U10" s="25">
        <f>IF($C10="","",IF($T10=0,"—",IF(AND($R10&gt;$Q10,$R10&gt;=$S10),"Weekly",IF($S10&gt;MAX($Q10,$R10),"Rest day","Daily"))))</f>
        <v/>
      </c>
      <c r="V10" s="18">
        <f>IF($C10="","",IFERROR(VLOOKUP($C10,'2. Employees'!$C:$J,8,FALSE),""))</f>
        <v/>
      </c>
      <c r="W10" s="19">
        <f>IF($C10="","",$T10*$V10)</f>
        <v/>
      </c>
      <c r="X10" s="26">
        <f>IF($C10="","",IF($O10&gt;6,"More than six days. Section 26(1) does not allow it.",IF(AND($T10&gt;0,$F10&lt;&gt;"Yes"),"Overtime without consent recorded. First proviso to section 27.",IF(AND($R10&gt;$Q10,$R10&gt;=$S10),"Weekly basis pays more, so the weekly basis applies.",IF($S10&gt;MAX($Q10,$R10),"Rest day worked. Rule 6(4) pays it at the overtime rate.",IF($T10&gt;0,"Daily basis applies.",""))))))</f>
        <v/>
      </c>
    </row>
    <row r="11" ht="30" customHeight="1">
      <c r="B11" s="15" t="n">
        <v>5</v>
      </c>
      <c r="C11" s="16" t="inlineStr">
        <is>
          <t>EMP-005</t>
        </is>
      </c>
      <c r="D11" s="21">
        <f>IF($C11="","",IFERROR(VLOOKUP($C11,'2. Employees'!$C:$D,2,FALSE),"not on sheet 2"))</f>
        <v/>
      </c>
      <c r="E11" s="22" t="n">
        <v>46236</v>
      </c>
      <c r="F11" s="14" t="inlineStr">
        <is>
          <t>No</t>
        </is>
      </c>
      <c r="G11" s="12" t="n">
        <v>12</v>
      </c>
      <c r="H11" s="12" t="n">
        <v>12</v>
      </c>
      <c r="I11" s="12" t="n">
        <v>12</v>
      </c>
      <c r="J11" s="12" t="n">
        <v>4</v>
      </c>
      <c r="K11" s="12" t="n">
        <v>4</v>
      </c>
      <c r="L11" s="12" t="n">
        <v>4</v>
      </c>
      <c r="M11" s="12" t="n">
        <v>0</v>
      </c>
      <c r="N11" s="12" t="n">
        <v>0</v>
      </c>
      <c r="O11" s="15">
        <f>IF($C11="","",COUNTIF($G11:$M11,"&gt;0"))</f>
        <v/>
      </c>
      <c r="P11" s="23">
        <f>IF($C11="","",SUM($G11:$M11))</f>
        <v/>
      </c>
      <c r="Q11" s="23">
        <f>IF($C11="","",SUMPRODUCT(($G11:$M11&gt;'1. Rules &amp; Rates'!$C$7)*($G11:$M11-'1. Rules &amp; Rates'!$C$7)))</f>
        <v/>
      </c>
      <c r="R11" s="23">
        <f>IF($C11="","",MAX(0,$P11-'1. Rules &amp; Rates'!$C$8))</f>
        <v/>
      </c>
      <c r="S11" s="23">
        <f>IF($C11="","",IF($N11="",0,$N11))</f>
        <v/>
      </c>
      <c r="T11" s="24">
        <f>IF($C11="","",MAX($Q11,$R11,$S11))</f>
        <v/>
      </c>
      <c r="U11" s="25">
        <f>IF($C11="","",IF($T11=0,"—",IF(AND($R11&gt;$Q11,$R11&gt;=$S11),"Weekly",IF($S11&gt;MAX($Q11,$R11),"Rest day","Daily"))))</f>
        <v/>
      </c>
      <c r="V11" s="18">
        <f>IF($C11="","",IFERROR(VLOOKUP($C11,'2. Employees'!$C:$J,8,FALSE),""))</f>
        <v/>
      </c>
      <c r="W11" s="19">
        <f>IF($C11="","",$T11*$V11)</f>
        <v/>
      </c>
      <c r="X11" s="26">
        <f>IF($C11="","",IF($O11&gt;6,"More than six days. Section 26(1) does not allow it.",IF(AND($T11&gt;0,$F11&lt;&gt;"Yes"),"Overtime without consent recorded. First proviso to section 27.",IF(AND($R11&gt;$Q11,$R11&gt;=$S11),"Weekly basis pays more, so the weekly basis applies.",IF($S11&gt;MAX($Q11,$R11),"Rest day worked. Rule 6(4) pays it at the overtime rate.",IF($T11&gt;0,"Daily basis applies.",""))))))</f>
        <v/>
      </c>
    </row>
    <row r="12" ht="30" customHeight="1">
      <c r="B12" s="15" t="n">
        <v>6</v>
      </c>
      <c r="C12" s="16" t="inlineStr">
        <is>
          <t>EMP-006</t>
        </is>
      </c>
      <c r="D12" s="21">
        <f>IF($C12="","",IFERROR(VLOOKUP($C12,'2. Employees'!$C:$D,2,FALSE),"not on sheet 2"))</f>
        <v/>
      </c>
      <c r="E12" s="22" t="n">
        <v>46236</v>
      </c>
      <c r="F12" s="14" t="inlineStr">
        <is>
          <t>Yes</t>
        </is>
      </c>
      <c r="G12" s="12" t="n">
        <v>8</v>
      </c>
      <c r="H12" s="12" t="n">
        <v>8</v>
      </c>
      <c r="I12" s="12" t="n">
        <v>8</v>
      </c>
      <c r="J12" s="12" t="n">
        <v>8</v>
      </c>
      <c r="K12" s="12" t="n">
        <v>8</v>
      </c>
      <c r="L12" s="12" t="n">
        <v>0</v>
      </c>
      <c r="M12" s="12" t="n">
        <v>4</v>
      </c>
      <c r="N12" s="12" t="n">
        <v>4</v>
      </c>
      <c r="O12" s="15">
        <f>IF($C12="","",COUNTIF($G12:$M12,"&gt;0"))</f>
        <v/>
      </c>
      <c r="P12" s="23">
        <f>IF($C12="","",SUM($G12:$M12))</f>
        <v/>
      </c>
      <c r="Q12" s="23">
        <f>IF($C12="","",SUMPRODUCT(($G12:$M12&gt;'1. Rules &amp; Rates'!$C$7)*($G12:$M12-'1. Rules &amp; Rates'!$C$7)))</f>
        <v/>
      </c>
      <c r="R12" s="23">
        <f>IF($C12="","",MAX(0,$P12-'1. Rules &amp; Rates'!$C$8))</f>
        <v/>
      </c>
      <c r="S12" s="23">
        <f>IF($C12="","",IF($N12="",0,$N12))</f>
        <v/>
      </c>
      <c r="T12" s="24">
        <f>IF($C12="","",MAX($Q12,$R12,$S12))</f>
        <v/>
      </c>
      <c r="U12" s="25">
        <f>IF($C12="","",IF($T12=0,"—",IF(AND($R12&gt;$Q12,$R12&gt;=$S12),"Weekly",IF($S12&gt;MAX($Q12,$R12),"Rest day","Daily"))))</f>
        <v/>
      </c>
      <c r="V12" s="18">
        <f>IF($C12="","",IFERROR(VLOOKUP($C12,'2. Employees'!$C:$J,8,FALSE),""))</f>
        <v/>
      </c>
      <c r="W12" s="19">
        <f>IF($C12="","",$T12*$V12)</f>
        <v/>
      </c>
      <c r="X12" s="26">
        <f>IF($C12="","",IF($O12&gt;6,"More than six days. Section 26(1) does not allow it.",IF(AND($T12&gt;0,$F12&lt;&gt;"Yes"),"Overtime without consent recorded. First proviso to section 27.",IF(AND($R12&gt;$Q12,$R12&gt;=$S12),"Weekly basis pays more, so the weekly basis applies.",IF($S12&gt;MAX($Q12,$R12),"Rest day worked. Rule 6(4) pays it at the overtime rate.",IF($T12&gt;0,"Daily basis applies.",""))))))</f>
        <v/>
      </c>
    </row>
    <row r="13">
      <c r="B13" s="15" t="n">
        <v>7</v>
      </c>
      <c r="C13" s="16" t="n"/>
      <c r="D13" s="21">
        <f>IF($C13="","",IFERROR(VLOOKUP($C13,'2. Employees'!$C:$D,2,FALSE),"not on sheet 2"))</f>
        <v/>
      </c>
      <c r="E13" s="22" t="n"/>
      <c r="F13" s="14" t="n"/>
      <c r="G13" s="12" t="n"/>
      <c r="H13" s="12" t="n"/>
      <c r="I13" s="12" t="n"/>
      <c r="J13" s="12" t="n"/>
      <c r="K13" s="12" t="n"/>
      <c r="L13" s="12" t="n"/>
      <c r="M13" s="12" t="n"/>
      <c r="N13" s="12" t="n"/>
      <c r="O13" s="15">
        <f>IF($C13="","",COUNTIF($G13:$M13,"&gt;0"))</f>
        <v/>
      </c>
      <c r="P13" s="23">
        <f>IF($C13="","",SUM($G13:$M13))</f>
        <v/>
      </c>
      <c r="Q13" s="23">
        <f>IF($C13="","",SUMPRODUCT(($G13:$M13&gt;'1. Rules &amp; Rates'!$C$7)*($G13:$M13-'1. Rules &amp; Rates'!$C$7)))</f>
        <v/>
      </c>
      <c r="R13" s="23">
        <f>IF($C13="","",MAX(0,$P13-'1. Rules &amp; Rates'!$C$8))</f>
        <v/>
      </c>
      <c r="S13" s="23">
        <f>IF($C13="","",IF($N13="",0,$N13))</f>
        <v/>
      </c>
      <c r="T13" s="24">
        <f>IF($C13="","",MAX($Q13,$R13,$S13))</f>
        <v/>
      </c>
      <c r="U13" s="25">
        <f>IF($C13="","",IF($T13=0,"—",IF(AND($R13&gt;$Q13,$R13&gt;=$S13),"Weekly",IF($S13&gt;MAX($Q13,$R13),"Rest day","Daily"))))</f>
        <v/>
      </c>
      <c r="V13" s="18">
        <f>IF($C13="","",IFERROR(VLOOKUP($C13,'2. Employees'!$C:$J,8,FALSE),""))</f>
        <v/>
      </c>
      <c r="W13" s="19">
        <f>IF($C13="","",$T13*$V13)</f>
        <v/>
      </c>
      <c r="X13" s="26">
        <f>IF($C13="","",IF($O13&gt;6,"More than six days. Section 26(1) does not allow it.",IF(AND($T13&gt;0,$F13&lt;&gt;"Yes"),"Overtime without consent recorded. First proviso to section 27.",IF(AND($R13&gt;$Q13,$R13&gt;=$S13),"Weekly basis pays more, so the weekly basis applies.",IF($S13&gt;MAX($Q13,$R13),"Rest day worked. Rule 6(4) pays it at the overtime rate.",IF($T13&gt;0,"Daily basis applies.",""))))))</f>
        <v/>
      </c>
    </row>
    <row r="14">
      <c r="B14" s="15" t="n">
        <v>8</v>
      </c>
      <c r="C14" s="16" t="n"/>
      <c r="D14" s="21">
        <f>IF($C14="","",IFERROR(VLOOKUP($C14,'2. Employees'!$C:$D,2,FALSE),"not on sheet 2"))</f>
        <v/>
      </c>
      <c r="E14" s="22" t="n"/>
      <c r="F14" s="14" t="n"/>
      <c r="G14" s="12" t="n"/>
      <c r="H14" s="12" t="n"/>
      <c r="I14" s="12" t="n"/>
      <c r="J14" s="12" t="n"/>
      <c r="K14" s="12" t="n"/>
      <c r="L14" s="12" t="n"/>
      <c r="M14" s="12" t="n"/>
      <c r="N14" s="12" t="n"/>
      <c r="O14" s="15">
        <f>IF($C14="","",COUNTIF($G14:$M14,"&gt;0"))</f>
        <v/>
      </c>
      <c r="P14" s="23">
        <f>IF($C14="","",SUM($G14:$M14))</f>
        <v/>
      </c>
      <c r="Q14" s="23">
        <f>IF($C14="","",SUMPRODUCT(($G14:$M14&gt;'1. Rules &amp; Rates'!$C$7)*($G14:$M14-'1. Rules &amp; Rates'!$C$7)))</f>
        <v/>
      </c>
      <c r="R14" s="23">
        <f>IF($C14="","",MAX(0,$P14-'1. Rules &amp; Rates'!$C$8))</f>
        <v/>
      </c>
      <c r="S14" s="23">
        <f>IF($C14="","",IF($N14="",0,$N14))</f>
        <v/>
      </c>
      <c r="T14" s="24">
        <f>IF($C14="","",MAX($Q14,$R14,$S14))</f>
        <v/>
      </c>
      <c r="U14" s="25">
        <f>IF($C14="","",IF($T14=0,"—",IF(AND($R14&gt;$Q14,$R14&gt;=$S14),"Weekly",IF($S14&gt;MAX($Q14,$R14),"Rest day","Daily"))))</f>
        <v/>
      </c>
      <c r="V14" s="18">
        <f>IF($C14="","",IFERROR(VLOOKUP($C14,'2. Employees'!$C:$J,8,FALSE),""))</f>
        <v/>
      </c>
      <c r="W14" s="19">
        <f>IF($C14="","",$T14*$V14)</f>
        <v/>
      </c>
      <c r="X14" s="26">
        <f>IF($C14="","",IF($O14&gt;6,"More than six days. Section 26(1) does not allow it.",IF(AND($T14&gt;0,$F14&lt;&gt;"Yes"),"Overtime without consent recorded. First proviso to section 27.",IF(AND($R14&gt;$Q14,$R14&gt;=$S14),"Weekly basis pays more, so the weekly basis applies.",IF($S14&gt;MAX($Q14,$R14),"Rest day worked. Rule 6(4) pays it at the overtime rate.",IF($T14&gt;0,"Daily basis applies.",""))))))</f>
        <v/>
      </c>
    </row>
    <row r="15">
      <c r="B15" s="15" t="n">
        <v>9</v>
      </c>
      <c r="C15" s="16" t="n"/>
      <c r="D15" s="21">
        <f>IF($C15="","",IFERROR(VLOOKUP($C15,'2. Employees'!$C:$D,2,FALSE),"not on sheet 2"))</f>
        <v/>
      </c>
      <c r="E15" s="22" t="n"/>
      <c r="F15" s="14" t="n"/>
      <c r="G15" s="12" t="n"/>
      <c r="H15" s="12" t="n"/>
      <c r="I15" s="12" t="n"/>
      <c r="J15" s="12" t="n"/>
      <c r="K15" s="12" t="n"/>
      <c r="L15" s="12" t="n"/>
      <c r="M15" s="12" t="n"/>
      <c r="N15" s="12" t="n"/>
      <c r="O15" s="15">
        <f>IF($C15="","",COUNTIF($G15:$M15,"&gt;0"))</f>
        <v/>
      </c>
      <c r="P15" s="23">
        <f>IF($C15="","",SUM($G15:$M15))</f>
        <v/>
      </c>
      <c r="Q15" s="23">
        <f>IF($C15="","",SUMPRODUCT(($G15:$M15&gt;'1. Rules &amp; Rates'!$C$7)*($G15:$M15-'1. Rules &amp; Rates'!$C$7)))</f>
        <v/>
      </c>
      <c r="R15" s="23">
        <f>IF($C15="","",MAX(0,$P15-'1. Rules &amp; Rates'!$C$8))</f>
        <v/>
      </c>
      <c r="S15" s="23">
        <f>IF($C15="","",IF($N15="",0,$N15))</f>
        <v/>
      </c>
      <c r="T15" s="24">
        <f>IF($C15="","",MAX($Q15,$R15,$S15))</f>
        <v/>
      </c>
      <c r="U15" s="25">
        <f>IF($C15="","",IF($T15=0,"—",IF(AND($R15&gt;$Q15,$R15&gt;=$S15),"Weekly",IF($S15&gt;MAX($Q15,$R15),"Rest day","Daily"))))</f>
        <v/>
      </c>
      <c r="V15" s="18">
        <f>IF($C15="","",IFERROR(VLOOKUP($C15,'2. Employees'!$C:$J,8,FALSE),""))</f>
        <v/>
      </c>
      <c r="W15" s="19">
        <f>IF($C15="","",$T15*$V15)</f>
        <v/>
      </c>
      <c r="X15" s="26">
        <f>IF($C15="","",IF($O15&gt;6,"More than six days. Section 26(1) does not allow it.",IF(AND($T15&gt;0,$F15&lt;&gt;"Yes"),"Overtime without consent recorded. First proviso to section 27.",IF(AND($R15&gt;$Q15,$R15&gt;=$S15),"Weekly basis pays more, so the weekly basis applies.",IF($S15&gt;MAX($Q15,$R15),"Rest day worked. Rule 6(4) pays it at the overtime rate.",IF($T15&gt;0,"Daily basis applies.",""))))))</f>
        <v/>
      </c>
    </row>
    <row r="16">
      <c r="B16" s="15" t="n">
        <v>10</v>
      </c>
      <c r="C16" s="16" t="n"/>
      <c r="D16" s="21">
        <f>IF($C16="","",IFERROR(VLOOKUP($C16,'2. Employees'!$C:$D,2,FALSE),"not on sheet 2"))</f>
        <v/>
      </c>
      <c r="E16" s="22" t="n"/>
      <c r="F16" s="14" t="n"/>
      <c r="G16" s="12" t="n"/>
      <c r="H16" s="12" t="n"/>
      <c r="I16" s="12" t="n"/>
      <c r="J16" s="12" t="n"/>
      <c r="K16" s="12" t="n"/>
      <c r="L16" s="12" t="n"/>
      <c r="M16" s="12" t="n"/>
      <c r="N16" s="12" t="n"/>
      <c r="O16" s="15">
        <f>IF($C16="","",COUNTIF($G16:$M16,"&gt;0"))</f>
        <v/>
      </c>
      <c r="P16" s="23">
        <f>IF($C16="","",SUM($G16:$M16))</f>
        <v/>
      </c>
      <c r="Q16" s="23">
        <f>IF($C16="","",SUMPRODUCT(($G16:$M16&gt;'1. Rules &amp; Rates'!$C$7)*($G16:$M16-'1. Rules &amp; Rates'!$C$7)))</f>
        <v/>
      </c>
      <c r="R16" s="23">
        <f>IF($C16="","",MAX(0,$P16-'1. Rules &amp; Rates'!$C$8))</f>
        <v/>
      </c>
      <c r="S16" s="23">
        <f>IF($C16="","",IF($N16="",0,$N16))</f>
        <v/>
      </c>
      <c r="T16" s="24">
        <f>IF($C16="","",MAX($Q16,$R16,$S16))</f>
        <v/>
      </c>
      <c r="U16" s="25">
        <f>IF($C16="","",IF($T16=0,"—",IF(AND($R16&gt;$Q16,$R16&gt;=$S16),"Weekly",IF($S16&gt;MAX($Q16,$R16),"Rest day","Daily"))))</f>
        <v/>
      </c>
      <c r="V16" s="18">
        <f>IF($C16="","",IFERROR(VLOOKUP($C16,'2. Employees'!$C:$J,8,FALSE),""))</f>
        <v/>
      </c>
      <c r="W16" s="19">
        <f>IF($C16="","",$T16*$V16)</f>
        <v/>
      </c>
      <c r="X16" s="26">
        <f>IF($C16="","",IF($O16&gt;6,"More than six days. Section 26(1) does not allow it.",IF(AND($T16&gt;0,$F16&lt;&gt;"Yes"),"Overtime without consent recorded. First proviso to section 27.",IF(AND($R16&gt;$Q16,$R16&gt;=$S16),"Weekly basis pays more, so the weekly basis applies.",IF($S16&gt;MAX($Q16,$R16),"Rest day worked. Rule 6(4) pays it at the overtime rate.",IF($T16&gt;0,"Daily basis applies.",""))))))</f>
        <v/>
      </c>
    </row>
    <row r="17">
      <c r="B17" s="15" t="n">
        <v>11</v>
      </c>
      <c r="C17" s="16" t="n"/>
      <c r="D17" s="21">
        <f>IF($C17="","",IFERROR(VLOOKUP($C17,'2. Employees'!$C:$D,2,FALSE),"not on sheet 2"))</f>
        <v/>
      </c>
      <c r="E17" s="22" t="n"/>
      <c r="F17" s="14" t="n"/>
      <c r="G17" s="12" t="n"/>
      <c r="H17" s="12" t="n"/>
      <c r="I17" s="12" t="n"/>
      <c r="J17" s="12" t="n"/>
      <c r="K17" s="12" t="n"/>
      <c r="L17" s="12" t="n"/>
      <c r="M17" s="12" t="n"/>
      <c r="N17" s="12" t="n"/>
      <c r="O17" s="15">
        <f>IF($C17="","",COUNTIF($G17:$M17,"&gt;0"))</f>
        <v/>
      </c>
      <c r="P17" s="23">
        <f>IF($C17="","",SUM($G17:$M17))</f>
        <v/>
      </c>
      <c r="Q17" s="23">
        <f>IF($C17="","",SUMPRODUCT(($G17:$M17&gt;'1. Rules &amp; Rates'!$C$7)*($G17:$M17-'1. Rules &amp; Rates'!$C$7)))</f>
        <v/>
      </c>
      <c r="R17" s="23">
        <f>IF($C17="","",MAX(0,$P17-'1. Rules &amp; Rates'!$C$8))</f>
        <v/>
      </c>
      <c r="S17" s="23">
        <f>IF($C17="","",IF($N17="",0,$N17))</f>
        <v/>
      </c>
      <c r="T17" s="24">
        <f>IF($C17="","",MAX($Q17,$R17,$S17))</f>
        <v/>
      </c>
      <c r="U17" s="25">
        <f>IF($C17="","",IF($T17=0,"—",IF(AND($R17&gt;$Q17,$R17&gt;=$S17),"Weekly",IF($S17&gt;MAX($Q17,$R17),"Rest day","Daily"))))</f>
        <v/>
      </c>
      <c r="V17" s="18">
        <f>IF($C17="","",IFERROR(VLOOKUP($C17,'2. Employees'!$C:$J,8,FALSE),""))</f>
        <v/>
      </c>
      <c r="W17" s="19">
        <f>IF($C17="","",$T17*$V17)</f>
        <v/>
      </c>
      <c r="X17" s="26">
        <f>IF($C17="","",IF($O17&gt;6,"More than six days. Section 26(1) does not allow it.",IF(AND($T17&gt;0,$F17&lt;&gt;"Yes"),"Overtime without consent recorded. First proviso to section 27.",IF(AND($R17&gt;$Q17,$R17&gt;=$S17),"Weekly basis pays more, so the weekly basis applies.",IF($S17&gt;MAX($Q17,$R17),"Rest day worked. Rule 6(4) pays it at the overtime rate.",IF($T17&gt;0,"Daily basis applies.",""))))))</f>
        <v/>
      </c>
    </row>
    <row r="18">
      <c r="B18" s="15" t="n">
        <v>12</v>
      </c>
      <c r="C18" s="16" t="n"/>
      <c r="D18" s="21">
        <f>IF($C18="","",IFERROR(VLOOKUP($C18,'2. Employees'!$C:$D,2,FALSE),"not on sheet 2"))</f>
        <v/>
      </c>
      <c r="E18" s="22" t="n"/>
      <c r="F18" s="14" t="n"/>
      <c r="G18" s="12" t="n"/>
      <c r="H18" s="12" t="n"/>
      <c r="I18" s="12" t="n"/>
      <c r="J18" s="12" t="n"/>
      <c r="K18" s="12" t="n"/>
      <c r="L18" s="12" t="n"/>
      <c r="M18" s="12" t="n"/>
      <c r="N18" s="12" t="n"/>
      <c r="O18" s="15">
        <f>IF($C18="","",COUNTIF($G18:$M18,"&gt;0"))</f>
        <v/>
      </c>
      <c r="P18" s="23">
        <f>IF($C18="","",SUM($G18:$M18))</f>
        <v/>
      </c>
      <c r="Q18" s="23">
        <f>IF($C18="","",SUMPRODUCT(($G18:$M18&gt;'1. Rules &amp; Rates'!$C$7)*($G18:$M18-'1. Rules &amp; Rates'!$C$7)))</f>
        <v/>
      </c>
      <c r="R18" s="23">
        <f>IF($C18="","",MAX(0,$P18-'1. Rules &amp; Rates'!$C$8))</f>
        <v/>
      </c>
      <c r="S18" s="23">
        <f>IF($C18="","",IF($N18="",0,$N18))</f>
        <v/>
      </c>
      <c r="T18" s="24">
        <f>IF($C18="","",MAX($Q18,$R18,$S18))</f>
        <v/>
      </c>
      <c r="U18" s="25">
        <f>IF($C18="","",IF($T18=0,"—",IF(AND($R18&gt;$Q18,$R18&gt;=$S18),"Weekly",IF($S18&gt;MAX($Q18,$R18),"Rest day","Daily"))))</f>
        <v/>
      </c>
      <c r="V18" s="18">
        <f>IF($C18="","",IFERROR(VLOOKUP($C18,'2. Employees'!$C:$J,8,FALSE),""))</f>
        <v/>
      </c>
      <c r="W18" s="19">
        <f>IF($C18="","",$T18*$V18)</f>
        <v/>
      </c>
      <c r="X18" s="26">
        <f>IF($C18="","",IF($O18&gt;6,"More than six days. Section 26(1) does not allow it.",IF(AND($T18&gt;0,$F18&lt;&gt;"Yes"),"Overtime without consent recorded. First proviso to section 27.",IF(AND($R18&gt;$Q18,$R18&gt;=$S18),"Weekly basis pays more, so the weekly basis applies.",IF($S18&gt;MAX($Q18,$R18),"Rest day worked. Rule 6(4) pays it at the overtime rate.",IF($T18&gt;0,"Daily basis applies.",""))))))</f>
        <v/>
      </c>
    </row>
    <row r="19">
      <c r="B19" s="15" t="n">
        <v>13</v>
      </c>
      <c r="C19" s="16" t="n"/>
      <c r="D19" s="21">
        <f>IF($C19="","",IFERROR(VLOOKUP($C19,'2. Employees'!$C:$D,2,FALSE),"not on sheet 2"))</f>
        <v/>
      </c>
      <c r="E19" s="22" t="n"/>
      <c r="F19" s="14" t="n"/>
      <c r="G19" s="12" t="n"/>
      <c r="H19" s="12" t="n"/>
      <c r="I19" s="12" t="n"/>
      <c r="J19" s="12" t="n"/>
      <c r="K19" s="12" t="n"/>
      <c r="L19" s="12" t="n"/>
      <c r="M19" s="12" t="n"/>
      <c r="N19" s="12" t="n"/>
      <c r="O19" s="15">
        <f>IF($C19="","",COUNTIF($G19:$M19,"&gt;0"))</f>
        <v/>
      </c>
      <c r="P19" s="23">
        <f>IF($C19="","",SUM($G19:$M19))</f>
        <v/>
      </c>
      <c r="Q19" s="23">
        <f>IF($C19="","",SUMPRODUCT(($G19:$M19&gt;'1. Rules &amp; Rates'!$C$7)*($G19:$M19-'1. Rules &amp; Rates'!$C$7)))</f>
        <v/>
      </c>
      <c r="R19" s="23">
        <f>IF($C19="","",MAX(0,$P19-'1. Rules &amp; Rates'!$C$8))</f>
        <v/>
      </c>
      <c r="S19" s="23">
        <f>IF($C19="","",IF($N19="",0,$N19))</f>
        <v/>
      </c>
      <c r="T19" s="24">
        <f>IF($C19="","",MAX($Q19,$R19,$S19))</f>
        <v/>
      </c>
      <c r="U19" s="25">
        <f>IF($C19="","",IF($T19=0,"—",IF(AND($R19&gt;$Q19,$R19&gt;=$S19),"Weekly",IF($S19&gt;MAX($Q19,$R19),"Rest day","Daily"))))</f>
        <v/>
      </c>
      <c r="V19" s="18">
        <f>IF($C19="","",IFERROR(VLOOKUP($C19,'2. Employees'!$C:$J,8,FALSE),""))</f>
        <v/>
      </c>
      <c r="W19" s="19">
        <f>IF($C19="","",$T19*$V19)</f>
        <v/>
      </c>
      <c r="X19" s="26">
        <f>IF($C19="","",IF($O19&gt;6,"More than six days. Section 26(1) does not allow it.",IF(AND($T19&gt;0,$F19&lt;&gt;"Yes"),"Overtime without consent recorded. First proviso to section 27.",IF(AND($R19&gt;$Q19,$R19&gt;=$S19),"Weekly basis pays more, so the weekly basis applies.",IF($S19&gt;MAX($Q19,$R19),"Rest day worked. Rule 6(4) pays it at the overtime rate.",IF($T19&gt;0,"Daily basis applies.",""))))))</f>
        <v/>
      </c>
    </row>
    <row r="20">
      <c r="B20" s="15" t="n">
        <v>14</v>
      </c>
      <c r="C20" s="16" t="n"/>
      <c r="D20" s="21">
        <f>IF($C20="","",IFERROR(VLOOKUP($C20,'2. Employees'!$C:$D,2,FALSE),"not on sheet 2"))</f>
        <v/>
      </c>
      <c r="E20" s="22" t="n"/>
      <c r="F20" s="14" t="n"/>
      <c r="G20" s="12" t="n"/>
      <c r="H20" s="12" t="n"/>
      <c r="I20" s="12" t="n"/>
      <c r="J20" s="12" t="n"/>
      <c r="K20" s="12" t="n"/>
      <c r="L20" s="12" t="n"/>
      <c r="M20" s="12" t="n"/>
      <c r="N20" s="12" t="n"/>
      <c r="O20" s="15">
        <f>IF($C20="","",COUNTIF($G20:$M20,"&gt;0"))</f>
        <v/>
      </c>
      <c r="P20" s="23">
        <f>IF($C20="","",SUM($G20:$M20))</f>
        <v/>
      </c>
      <c r="Q20" s="23">
        <f>IF($C20="","",SUMPRODUCT(($G20:$M20&gt;'1. Rules &amp; Rates'!$C$7)*($G20:$M20-'1. Rules &amp; Rates'!$C$7)))</f>
        <v/>
      </c>
      <c r="R20" s="23">
        <f>IF($C20="","",MAX(0,$P20-'1. Rules &amp; Rates'!$C$8))</f>
        <v/>
      </c>
      <c r="S20" s="23">
        <f>IF($C20="","",IF($N20="",0,$N20))</f>
        <v/>
      </c>
      <c r="T20" s="24">
        <f>IF($C20="","",MAX($Q20,$R20,$S20))</f>
        <v/>
      </c>
      <c r="U20" s="25">
        <f>IF($C20="","",IF($T20=0,"—",IF(AND($R20&gt;$Q20,$R20&gt;=$S20),"Weekly",IF($S20&gt;MAX($Q20,$R20),"Rest day","Daily"))))</f>
        <v/>
      </c>
      <c r="V20" s="18">
        <f>IF($C20="","",IFERROR(VLOOKUP($C20,'2. Employees'!$C:$J,8,FALSE),""))</f>
        <v/>
      </c>
      <c r="W20" s="19">
        <f>IF($C20="","",$T20*$V20)</f>
        <v/>
      </c>
      <c r="X20" s="26">
        <f>IF($C20="","",IF($O20&gt;6,"More than six days. Section 26(1) does not allow it.",IF(AND($T20&gt;0,$F20&lt;&gt;"Yes"),"Overtime without consent recorded. First proviso to section 27.",IF(AND($R20&gt;$Q20,$R20&gt;=$S20),"Weekly basis pays more, so the weekly basis applies.",IF($S20&gt;MAX($Q20,$R20),"Rest day worked. Rule 6(4) pays it at the overtime rate.",IF($T20&gt;0,"Daily basis applies.",""))))))</f>
        <v/>
      </c>
    </row>
    <row r="21">
      <c r="B21" s="15" t="n">
        <v>15</v>
      </c>
      <c r="C21" s="16" t="n"/>
      <c r="D21" s="21">
        <f>IF($C21="","",IFERROR(VLOOKUP($C21,'2. Employees'!$C:$D,2,FALSE),"not on sheet 2"))</f>
        <v/>
      </c>
      <c r="E21" s="22" t="n"/>
      <c r="F21" s="14" t="n"/>
      <c r="G21" s="12" t="n"/>
      <c r="H21" s="12" t="n"/>
      <c r="I21" s="12" t="n"/>
      <c r="J21" s="12" t="n"/>
      <c r="K21" s="12" t="n"/>
      <c r="L21" s="12" t="n"/>
      <c r="M21" s="12" t="n"/>
      <c r="N21" s="12" t="n"/>
      <c r="O21" s="15">
        <f>IF($C21="","",COUNTIF($G21:$M21,"&gt;0"))</f>
        <v/>
      </c>
      <c r="P21" s="23">
        <f>IF($C21="","",SUM($G21:$M21))</f>
        <v/>
      </c>
      <c r="Q21" s="23">
        <f>IF($C21="","",SUMPRODUCT(($G21:$M21&gt;'1. Rules &amp; Rates'!$C$7)*($G21:$M21-'1. Rules &amp; Rates'!$C$7)))</f>
        <v/>
      </c>
      <c r="R21" s="23">
        <f>IF($C21="","",MAX(0,$P21-'1. Rules &amp; Rates'!$C$8))</f>
        <v/>
      </c>
      <c r="S21" s="23">
        <f>IF($C21="","",IF($N21="",0,$N21))</f>
        <v/>
      </c>
      <c r="T21" s="24">
        <f>IF($C21="","",MAX($Q21,$R21,$S21))</f>
        <v/>
      </c>
      <c r="U21" s="25">
        <f>IF($C21="","",IF($T21=0,"—",IF(AND($R21&gt;$Q21,$R21&gt;=$S21),"Weekly",IF($S21&gt;MAX($Q21,$R21),"Rest day","Daily"))))</f>
        <v/>
      </c>
      <c r="V21" s="18">
        <f>IF($C21="","",IFERROR(VLOOKUP($C21,'2. Employees'!$C:$J,8,FALSE),""))</f>
        <v/>
      </c>
      <c r="W21" s="19">
        <f>IF($C21="","",$T21*$V21)</f>
        <v/>
      </c>
      <c r="X21" s="26">
        <f>IF($C21="","",IF($O21&gt;6,"More than six days. Section 26(1) does not allow it.",IF(AND($T21&gt;0,$F21&lt;&gt;"Yes"),"Overtime without consent recorded. First proviso to section 27.",IF(AND($R21&gt;$Q21,$R21&gt;=$S21),"Weekly basis pays more, so the weekly basis applies.",IF($S21&gt;MAX($Q21,$R21),"Rest day worked. Rule 6(4) pays it at the overtime rate.",IF($T21&gt;0,"Daily basis applies.",""))))))</f>
        <v/>
      </c>
    </row>
    <row r="22">
      <c r="B22" s="15" t="n">
        <v>16</v>
      </c>
      <c r="C22" s="16" t="n"/>
      <c r="D22" s="21">
        <f>IF($C22="","",IFERROR(VLOOKUP($C22,'2. Employees'!$C:$D,2,FALSE),"not on sheet 2"))</f>
        <v/>
      </c>
      <c r="E22" s="22" t="n"/>
      <c r="F22" s="14" t="n"/>
      <c r="G22" s="12" t="n"/>
      <c r="H22" s="12" t="n"/>
      <c r="I22" s="12" t="n"/>
      <c r="J22" s="12" t="n"/>
      <c r="K22" s="12" t="n"/>
      <c r="L22" s="12" t="n"/>
      <c r="M22" s="12" t="n"/>
      <c r="N22" s="12" t="n"/>
      <c r="O22" s="15">
        <f>IF($C22="","",COUNTIF($G22:$M22,"&gt;0"))</f>
        <v/>
      </c>
      <c r="P22" s="23">
        <f>IF($C22="","",SUM($G22:$M22))</f>
        <v/>
      </c>
      <c r="Q22" s="23">
        <f>IF($C22="","",SUMPRODUCT(($G22:$M22&gt;'1. Rules &amp; Rates'!$C$7)*($G22:$M22-'1. Rules &amp; Rates'!$C$7)))</f>
        <v/>
      </c>
      <c r="R22" s="23">
        <f>IF($C22="","",MAX(0,$P22-'1. Rules &amp; Rates'!$C$8))</f>
        <v/>
      </c>
      <c r="S22" s="23">
        <f>IF($C22="","",IF($N22="",0,$N22))</f>
        <v/>
      </c>
      <c r="T22" s="24">
        <f>IF($C22="","",MAX($Q22,$R22,$S22))</f>
        <v/>
      </c>
      <c r="U22" s="25">
        <f>IF($C22="","",IF($T22=0,"—",IF(AND($R22&gt;$Q22,$R22&gt;=$S22),"Weekly",IF($S22&gt;MAX($Q22,$R22),"Rest day","Daily"))))</f>
        <v/>
      </c>
      <c r="V22" s="18">
        <f>IF($C22="","",IFERROR(VLOOKUP($C22,'2. Employees'!$C:$J,8,FALSE),""))</f>
        <v/>
      </c>
      <c r="W22" s="19">
        <f>IF($C22="","",$T22*$V22)</f>
        <v/>
      </c>
      <c r="X22" s="26">
        <f>IF($C22="","",IF($O22&gt;6,"More than six days. Section 26(1) does not allow it.",IF(AND($T22&gt;0,$F22&lt;&gt;"Yes"),"Overtime without consent recorded. First proviso to section 27.",IF(AND($R22&gt;$Q22,$R22&gt;=$S22),"Weekly basis pays more, so the weekly basis applies.",IF($S22&gt;MAX($Q22,$R22),"Rest day worked. Rule 6(4) pays it at the overtime rate.",IF($T22&gt;0,"Daily basis applies.",""))))))</f>
        <v/>
      </c>
    </row>
    <row r="23">
      <c r="B23" s="15" t="n">
        <v>17</v>
      </c>
      <c r="C23" s="16" t="n"/>
      <c r="D23" s="21">
        <f>IF($C23="","",IFERROR(VLOOKUP($C23,'2. Employees'!$C:$D,2,FALSE),"not on sheet 2"))</f>
        <v/>
      </c>
      <c r="E23" s="22" t="n"/>
      <c r="F23" s="14" t="n"/>
      <c r="G23" s="12" t="n"/>
      <c r="H23" s="12" t="n"/>
      <c r="I23" s="12" t="n"/>
      <c r="J23" s="12" t="n"/>
      <c r="K23" s="12" t="n"/>
      <c r="L23" s="12" t="n"/>
      <c r="M23" s="12" t="n"/>
      <c r="N23" s="12" t="n"/>
      <c r="O23" s="15">
        <f>IF($C23="","",COUNTIF($G23:$M23,"&gt;0"))</f>
        <v/>
      </c>
      <c r="P23" s="23">
        <f>IF($C23="","",SUM($G23:$M23))</f>
        <v/>
      </c>
      <c r="Q23" s="23">
        <f>IF($C23="","",SUMPRODUCT(($G23:$M23&gt;'1. Rules &amp; Rates'!$C$7)*($G23:$M23-'1. Rules &amp; Rates'!$C$7)))</f>
        <v/>
      </c>
      <c r="R23" s="23">
        <f>IF($C23="","",MAX(0,$P23-'1. Rules &amp; Rates'!$C$8))</f>
        <v/>
      </c>
      <c r="S23" s="23">
        <f>IF($C23="","",IF($N23="",0,$N23))</f>
        <v/>
      </c>
      <c r="T23" s="24">
        <f>IF($C23="","",MAX($Q23,$R23,$S23))</f>
        <v/>
      </c>
      <c r="U23" s="25">
        <f>IF($C23="","",IF($T23=0,"—",IF(AND($R23&gt;$Q23,$R23&gt;=$S23),"Weekly",IF($S23&gt;MAX($Q23,$R23),"Rest day","Daily"))))</f>
        <v/>
      </c>
      <c r="V23" s="18">
        <f>IF($C23="","",IFERROR(VLOOKUP($C23,'2. Employees'!$C:$J,8,FALSE),""))</f>
        <v/>
      </c>
      <c r="W23" s="19">
        <f>IF($C23="","",$T23*$V23)</f>
        <v/>
      </c>
      <c r="X23" s="26">
        <f>IF($C23="","",IF($O23&gt;6,"More than six days. Section 26(1) does not allow it.",IF(AND($T23&gt;0,$F23&lt;&gt;"Yes"),"Overtime without consent recorded. First proviso to section 27.",IF(AND($R23&gt;$Q23,$R23&gt;=$S23),"Weekly basis pays more, so the weekly basis applies.",IF($S23&gt;MAX($Q23,$R23),"Rest day worked. Rule 6(4) pays it at the overtime rate.",IF($T23&gt;0,"Daily basis applies.",""))))))</f>
        <v/>
      </c>
    </row>
    <row r="24">
      <c r="B24" s="15" t="n">
        <v>18</v>
      </c>
      <c r="C24" s="16" t="n"/>
      <c r="D24" s="21">
        <f>IF($C24="","",IFERROR(VLOOKUP($C24,'2. Employees'!$C:$D,2,FALSE),"not on sheet 2"))</f>
        <v/>
      </c>
      <c r="E24" s="22" t="n"/>
      <c r="F24" s="14" t="n"/>
      <c r="G24" s="12" t="n"/>
      <c r="H24" s="12" t="n"/>
      <c r="I24" s="12" t="n"/>
      <c r="J24" s="12" t="n"/>
      <c r="K24" s="12" t="n"/>
      <c r="L24" s="12" t="n"/>
      <c r="M24" s="12" t="n"/>
      <c r="N24" s="12" t="n"/>
      <c r="O24" s="15">
        <f>IF($C24="","",COUNTIF($G24:$M24,"&gt;0"))</f>
        <v/>
      </c>
      <c r="P24" s="23">
        <f>IF($C24="","",SUM($G24:$M24))</f>
        <v/>
      </c>
      <c r="Q24" s="23">
        <f>IF($C24="","",SUMPRODUCT(($G24:$M24&gt;'1. Rules &amp; Rates'!$C$7)*($G24:$M24-'1. Rules &amp; Rates'!$C$7)))</f>
        <v/>
      </c>
      <c r="R24" s="23">
        <f>IF($C24="","",MAX(0,$P24-'1. Rules &amp; Rates'!$C$8))</f>
        <v/>
      </c>
      <c r="S24" s="23">
        <f>IF($C24="","",IF($N24="",0,$N24))</f>
        <v/>
      </c>
      <c r="T24" s="24">
        <f>IF($C24="","",MAX($Q24,$R24,$S24))</f>
        <v/>
      </c>
      <c r="U24" s="25">
        <f>IF($C24="","",IF($T24=0,"—",IF(AND($R24&gt;$Q24,$R24&gt;=$S24),"Weekly",IF($S24&gt;MAX($Q24,$R24),"Rest day","Daily"))))</f>
        <v/>
      </c>
      <c r="V24" s="18">
        <f>IF($C24="","",IFERROR(VLOOKUP($C24,'2. Employees'!$C:$J,8,FALSE),""))</f>
        <v/>
      </c>
      <c r="W24" s="19">
        <f>IF($C24="","",$T24*$V24)</f>
        <v/>
      </c>
      <c r="X24" s="26">
        <f>IF($C24="","",IF($O24&gt;6,"More than six days. Section 26(1) does not allow it.",IF(AND($T24&gt;0,$F24&lt;&gt;"Yes"),"Overtime without consent recorded. First proviso to section 27.",IF(AND($R24&gt;$Q24,$R24&gt;=$S24),"Weekly basis pays more, so the weekly basis applies.",IF($S24&gt;MAX($Q24,$R24),"Rest day worked. Rule 6(4) pays it at the overtime rate.",IF($T24&gt;0,"Daily basis applies.",""))))))</f>
        <v/>
      </c>
    </row>
    <row r="25">
      <c r="B25" s="15" t="n">
        <v>19</v>
      </c>
      <c r="C25" s="16" t="n"/>
      <c r="D25" s="21">
        <f>IF($C25="","",IFERROR(VLOOKUP($C25,'2. Employees'!$C:$D,2,FALSE),"not on sheet 2"))</f>
        <v/>
      </c>
      <c r="E25" s="22" t="n"/>
      <c r="F25" s="14" t="n"/>
      <c r="G25" s="12" t="n"/>
      <c r="H25" s="12" t="n"/>
      <c r="I25" s="12" t="n"/>
      <c r="J25" s="12" t="n"/>
      <c r="K25" s="12" t="n"/>
      <c r="L25" s="12" t="n"/>
      <c r="M25" s="12" t="n"/>
      <c r="N25" s="12" t="n"/>
      <c r="O25" s="15">
        <f>IF($C25="","",COUNTIF($G25:$M25,"&gt;0"))</f>
        <v/>
      </c>
      <c r="P25" s="23">
        <f>IF($C25="","",SUM($G25:$M25))</f>
        <v/>
      </c>
      <c r="Q25" s="23">
        <f>IF($C25="","",SUMPRODUCT(($G25:$M25&gt;'1. Rules &amp; Rates'!$C$7)*($G25:$M25-'1. Rules &amp; Rates'!$C$7)))</f>
        <v/>
      </c>
      <c r="R25" s="23">
        <f>IF($C25="","",MAX(0,$P25-'1. Rules &amp; Rates'!$C$8))</f>
        <v/>
      </c>
      <c r="S25" s="23">
        <f>IF($C25="","",IF($N25="",0,$N25))</f>
        <v/>
      </c>
      <c r="T25" s="24">
        <f>IF($C25="","",MAX($Q25,$R25,$S25))</f>
        <v/>
      </c>
      <c r="U25" s="25">
        <f>IF($C25="","",IF($T25=0,"—",IF(AND($R25&gt;$Q25,$R25&gt;=$S25),"Weekly",IF($S25&gt;MAX($Q25,$R25),"Rest day","Daily"))))</f>
        <v/>
      </c>
      <c r="V25" s="18">
        <f>IF($C25="","",IFERROR(VLOOKUP($C25,'2. Employees'!$C:$J,8,FALSE),""))</f>
        <v/>
      </c>
      <c r="W25" s="19">
        <f>IF($C25="","",$T25*$V25)</f>
        <v/>
      </c>
      <c r="X25" s="26">
        <f>IF($C25="","",IF($O25&gt;6,"More than six days. Section 26(1) does not allow it.",IF(AND($T25&gt;0,$F25&lt;&gt;"Yes"),"Overtime without consent recorded. First proviso to section 27.",IF(AND($R25&gt;$Q25,$R25&gt;=$S25),"Weekly basis pays more, so the weekly basis applies.",IF($S25&gt;MAX($Q25,$R25),"Rest day worked. Rule 6(4) pays it at the overtime rate.",IF($T25&gt;0,"Daily basis applies.",""))))))</f>
        <v/>
      </c>
    </row>
    <row r="26">
      <c r="B26" s="15" t="n">
        <v>20</v>
      </c>
      <c r="C26" s="16" t="n"/>
      <c r="D26" s="21">
        <f>IF($C26="","",IFERROR(VLOOKUP($C26,'2. Employees'!$C:$D,2,FALSE),"not on sheet 2"))</f>
        <v/>
      </c>
      <c r="E26" s="22" t="n"/>
      <c r="F26" s="14" t="n"/>
      <c r="G26" s="12" t="n"/>
      <c r="H26" s="12" t="n"/>
      <c r="I26" s="12" t="n"/>
      <c r="J26" s="12" t="n"/>
      <c r="K26" s="12" t="n"/>
      <c r="L26" s="12" t="n"/>
      <c r="M26" s="12" t="n"/>
      <c r="N26" s="12" t="n"/>
      <c r="O26" s="15">
        <f>IF($C26="","",COUNTIF($G26:$M26,"&gt;0"))</f>
        <v/>
      </c>
      <c r="P26" s="23">
        <f>IF($C26="","",SUM($G26:$M26))</f>
        <v/>
      </c>
      <c r="Q26" s="23">
        <f>IF($C26="","",SUMPRODUCT(($G26:$M26&gt;'1. Rules &amp; Rates'!$C$7)*($G26:$M26-'1. Rules &amp; Rates'!$C$7)))</f>
        <v/>
      </c>
      <c r="R26" s="23">
        <f>IF($C26="","",MAX(0,$P26-'1. Rules &amp; Rates'!$C$8))</f>
        <v/>
      </c>
      <c r="S26" s="23">
        <f>IF($C26="","",IF($N26="",0,$N26))</f>
        <v/>
      </c>
      <c r="T26" s="24">
        <f>IF($C26="","",MAX($Q26,$R26,$S26))</f>
        <v/>
      </c>
      <c r="U26" s="25">
        <f>IF($C26="","",IF($T26=0,"—",IF(AND($R26&gt;$Q26,$R26&gt;=$S26),"Weekly",IF($S26&gt;MAX($Q26,$R26),"Rest day","Daily"))))</f>
        <v/>
      </c>
      <c r="V26" s="18">
        <f>IF($C26="","",IFERROR(VLOOKUP($C26,'2. Employees'!$C:$J,8,FALSE),""))</f>
        <v/>
      </c>
      <c r="W26" s="19">
        <f>IF($C26="","",$T26*$V26)</f>
        <v/>
      </c>
      <c r="X26" s="26">
        <f>IF($C26="","",IF($O26&gt;6,"More than six days. Section 26(1) does not allow it.",IF(AND($T26&gt;0,$F26&lt;&gt;"Yes"),"Overtime without consent recorded. First proviso to section 27.",IF(AND($R26&gt;$Q26,$R26&gt;=$S26),"Weekly basis pays more, so the weekly basis applies.",IF($S26&gt;MAX($Q26,$R26),"Rest day worked. Rule 6(4) pays it at the overtime rate.",IF($T26&gt;0,"Daily basis applies.",""))))))</f>
        <v/>
      </c>
    </row>
    <row r="27">
      <c r="B27" s="15" t="n">
        <v>21</v>
      </c>
      <c r="C27" s="16" t="n"/>
      <c r="D27" s="21">
        <f>IF($C27="","",IFERROR(VLOOKUP($C27,'2. Employees'!$C:$D,2,FALSE),"not on sheet 2"))</f>
        <v/>
      </c>
      <c r="E27" s="22" t="n"/>
      <c r="F27" s="14" t="n"/>
      <c r="G27" s="12" t="n"/>
      <c r="H27" s="12" t="n"/>
      <c r="I27" s="12" t="n"/>
      <c r="J27" s="12" t="n"/>
      <c r="K27" s="12" t="n"/>
      <c r="L27" s="12" t="n"/>
      <c r="M27" s="12" t="n"/>
      <c r="N27" s="12" t="n"/>
      <c r="O27" s="15">
        <f>IF($C27="","",COUNTIF($G27:$M27,"&gt;0"))</f>
        <v/>
      </c>
      <c r="P27" s="23">
        <f>IF($C27="","",SUM($G27:$M27))</f>
        <v/>
      </c>
      <c r="Q27" s="23">
        <f>IF($C27="","",SUMPRODUCT(($G27:$M27&gt;'1. Rules &amp; Rates'!$C$7)*($G27:$M27-'1. Rules &amp; Rates'!$C$7)))</f>
        <v/>
      </c>
      <c r="R27" s="23">
        <f>IF($C27="","",MAX(0,$P27-'1. Rules &amp; Rates'!$C$8))</f>
        <v/>
      </c>
      <c r="S27" s="23">
        <f>IF($C27="","",IF($N27="",0,$N27))</f>
        <v/>
      </c>
      <c r="T27" s="24">
        <f>IF($C27="","",MAX($Q27,$R27,$S27))</f>
        <v/>
      </c>
      <c r="U27" s="25">
        <f>IF($C27="","",IF($T27=0,"—",IF(AND($R27&gt;$Q27,$R27&gt;=$S27),"Weekly",IF($S27&gt;MAX($Q27,$R27),"Rest day","Daily"))))</f>
        <v/>
      </c>
      <c r="V27" s="18">
        <f>IF($C27="","",IFERROR(VLOOKUP($C27,'2. Employees'!$C:$J,8,FALSE),""))</f>
        <v/>
      </c>
      <c r="W27" s="19">
        <f>IF($C27="","",$T27*$V27)</f>
        <v/>
      </c>
      <c r="X27" s="26">
        <f>IF($C27="","",IF($O27&gt;6,"More than six days. Section 26(1) does not allow it.",IF(AND($T27&gt;0,$F27&lt;&gt;"Yes"),"Overtime without consent recorded. First proviso to section 27.",IF(AND($R27&gt;$Q27,$R27&gt;=$S27),"Weekly basis pays more, so the weekly basis applies.",IF($S27&gt;MAX($Q27,$R27),"Rest day worked. Rule 6(4) pays it at the overtime rate.",IF($T27&gt;0,"Daily basis applies.",""))))))</f>
        <v/>
      </c>
    </row>
    <row r="28">
      <c r="B28" s="15" t="n">
        <v>22</v>
      </c>
      <c r="C28" s="16" t="n"/>
      <c r="D28" s="21">
        <f>IF($C28="","",IFERROR(VLOOKUP($C28,'2. Employees'!$C:$D,2,FALSE),"not on sheet 2"))</f>
        <v/>
      </c>
      <c r="E28" s="22" t="n"/>
      <c r="F28" s="14" t="n"/>
      <c r="G28" s="12" t="n"/>
      <c r="H28" s="12" t="n"/>
      <c r="I28" s="12" t="n"/>
      <c r="J28" s="12" t="n"/>
      <c r="K28" s="12" t="n"/>
      <c r="L28" s="12" t="n"/>
      <c r="M28" s="12" t="n"/>
      <c r="N28" s="12" t="n"/>
      <c r="O28" s="15">
        <f>IF($C28="","",COUNTIF($G28:$M28,"&gt;0"))</f>
        <v/>
      </c>
      <c r="P28" s="23">
        <f>IF($C28="","",SUM($G28:$M28))</f>
        <v/>
      </c>
      <c r="Q28" s="23">
        <f>IF($C28="","",SUMPRODUCT(($G28:$M28&gt;'1. Rules &amp; Rates'!$C$7)*($G28:$M28-'1. Rules &amp; Rates'!$C$7)))</f>
        <v/>
      </c>
      <c r="R28" s="23">
        <f>IF($C28="","",MAX(0,$P28-'1. Rules &amp; Rates'!$C$8))</f>
        <v/>
      </c>
      <c r="S28" s="23">
        <f>IF($C28="","",IF($N28="",0,$N28))</f>
        <v/>
      </c>
      <c r="T28" s="24">
        <f>IF($C28="","",MAX($Q28,$R28,$S28))</f>
        <v/>
      </c>
      <c r="U28" s="25">
        <f>IF($C28="","",IF($T28=0,"—",IF(AND($R28&gt;$Q28,$R28&gt;=$S28),"Weekly",IF($S28&gt;MAX($Q28,$R28),"Rest day","Daily"))))</f>
        <v/>
      </c>
      <c r="V28" s="18">
        <f>IF($C28="","",IFERROR(VLOOKUP($C28,'2. Employees'!$C:$J,8,FALSE),""))</f>
        <v/>
      </c>
      <c r="W28" s="19">
        <f>IF($C28="","",$T28*$V28)</f>
        <v/>
      </c>
      <c r="X28" s="26">
        <f>IF($C28="","",IF($O28&gt;6,"More than six days. Section 26(1) does not allow it.",IF(AND($T28&gt;0,$F28&lt;&gt;"Yes"),"Overtime without consent recorded. First proviso to section 27.",IF(AND($R28&gt;$Q28,$R28&gt;=$S28),"Weekly basis pays more, so the weekly basis applies.",IF($S28&gt;MAX($Q28,$R28),"Rest day worked. Rule 6(4) pays it at the overtime rate.",IF($T28&gt;0,"Daily basis applies.",""))))))</f>
        <v/>
      </c>
    </row>
    <row r="29">
      <c r="B29" s="15" t="n">
        <v>23</v>
      </c>
      <c r="C29" s="16" t="n"/>
      <c r="D29" s="21">
        <f>IF($C29="","",IFERROR(VLOOKUP($C29,'2. Employees'!$C:$D,2,FALSE),"not on sheet 2"))</f>
        <v/>
      </c>
      <c r="E29" s="22" t="n"/>
      <c r="F29" s="14" t="n"/>
      <c r="G29" s="12" t="n"/>
      <c r="H29" s="12" t="n"/>
      <c r="I29" s="12" t="n"/>
      <c r="J29" s="12" t="n"/>
      <c r="K29" s="12" t="n"/>
      <c r="L29" s="12" t="n"/>
      <c r="M29" s="12" t="n"/>
      <c r="N29" s="12" t="n"/>
      <c r="O29" s="15">
        <f>IF($C29="","",COUNTIF($G29:$M29,"&gt;0"))</f>
        <v/>
      </c>
      <c r="P29" s="23">
        <f>IF($C29="","",SUM($G29:$M29))</f>
        <v/>
      </c>
      <c r="Q29" s="23">
        <f>IF($C29="","",SUMPRODUCT(($G29:$M29&gt;'1. Rules &amp; Rates'!$C$7)*($G29:$M29-'1. Rules &amp; Rates'!$C$7)))</f>
        <v/>
      </c>
      <c r="R29" s="23">
        <f>IF($C29="","",MAX(0,$P29-'1. Rules &amp; Rates'!$C$8))</f>
        <v/>
      </c>
      <c r="S29" s="23">
        <f>IF($C29="","",IF($N29="",0,$N29))</f>
        <v/>
      </c>
      <c r="T29" s="24">
        <f>IF($C29="","",MAX($Q29,$R29,$S29))</f>
        <v/>
      </c>
      <c r="U29" s="25">
        <f>IF($C29="","",IF($T29=0,"—",IF(AND($R29&gt;$Q29,$R29&gt;=$S29),"Weekly",IF($S29&gt;MAX($Q29,$R29),"Rest day","Daily"))))</f>
        <v/>
      </c>
      <c r="V29" s="18">
        <f>IF($C29="","",IFERROR(VLOOKUP($C29,'2. Employees'!$C:$J,8,FALSE),""))</f>
        <v/>
      </c>
      <c r="W29" s="19">
        <f>IF($C29="","",$T29*$V29)</f>
        <v/>
      </c>
      <c r="X29" s="26">
        <f>IF($C29="","",IF($O29&gt;6,"More than six days. Section 26(1) does not allow it.",IF(AND($T29&gt;0,$F29&lt;&gt;"Yes"),"Overtime without consent recorded. First proviso to section 27.",IF(AND($R29&gt;$Q29,$R29&gt;=$S29),"Weekly basis pays more, so the weekly basis applies.",IF($S29&gt;MAX($Q29,$R29),"Rest day worked. Rule 6(4) pays it at the overtime rate.",IF($T29&gt;0,"Daily basis applies.",""))))))</f>
        <v/>
      </c>
    </row>
    <row r="30">
      <c r="B30" s="15" t="n">
        <v>24</v>
      </c>
      <c r="C30" s="16" t="n"/>
      <c r="D30" s="21">
        <f>IF($C30="","",IFERROR(VLOOKUP($C30,'2. Employees'!$C:$D,2,FALSE),"not on sheet 2"))</f>
        <v/>
      </c>
      <c r="E30" s="22" t="n"/>
      <c r="F30" s="14" t="n"/>
      <c r="G30" s="12" t="n"/>
      <c r="H30" s="12" t="n"/>
      <c r="I30" s="12" t="n"/>
      <c r="J30" s="12" t="n"/>
      <c r="K30" s="12" t="n"/>
      <c r="L30" s="12" t="n"/>
      <c r="M30" s="12" t="n"/>
      <c r="N30" s="12" t="n"/>
      <c r="O30" s="15">
        <f>IF($C30="","",COUNTIF($G30:$M30,"&gt;0"))</f>
        <v/>
      </c>
      <c r="P30" s="23">
        <f>IF($C30="","",SUM($G30:$M30))</f>
        <v/>
      </c>
      <c r="Q30" s="23">
        <f>IF($C30="","",SUMPRODUCT(($G30:$M30&gt;'1. Rules &amp; Rates'!$C$7)*($G30:$M30-'1. Rules &amp; Rates'!$C$7)))</f>
        <v/>
      </c>
      <c r="R30" s="23">
        <f>IF($C30="","",MAX(0,$P30-'1. Rules &amp; Rates'!$C$8))</f>
        <v/>
      </c>
      <c r="S30" s="23">
        <f>IF($C30="","",IF($N30="",0,$N30))</f>
        <v/>
      </c>
      <c r="T30" s="24">
        <f>IF($C30="","",MAX($Q30,$R30,$S30))</f>
        <v/>
      </c>
      <c r="U30" s="25">
        <f>IF($C30="","",IF($T30=0,"—",IF(AND($R30&gt;$Q30,$R30&gt;=$S30),"Weekly",IF($S30&gt;MAX($Q30,$R30),"Rest day","Daily"))))</f>
        <v/>
      </c>
      <c r="V30" s="18">
        <f>IF($C30="","",IFERROR(VLOOKUP($C30,'2. Employees'!$C:$J,8,FALSE),""))</f>
        <v/>
      </c>
      <c r="W30" s="19">
        <f>IF($C30="","",$T30*$V30)</f>
        <v/>
      </c>
      <c r="X30" s="26">
        <f>IF($C30="","",IF($O30&gt;6,"More than six days. Section 26(1) does not allow it.",IF(AND($T30&gt;0,$F30&lt;&gt;"Yes"),"Overtime without consent recorded. First proviso to section 27.",IF(AND($R30&gt;$Q30,$R30&gt;=$S30),"Weekly basis pays more, so the weekly basis applies.",IF($S30&gt;MAX($Q30,$R30),"Rest day worked. Rule 6(4) pays it at the overtime rate.",IF($T30&gt;0,"Daily basis applies.",""))))))</f>
        <v/>
      </c>
    </row>
    <row r="31">
      <c r="B31" s="15" t="n">
        <v>25</v>
      </c>
      <c r="C31" s="16" t="n"/>
      <c r="D31" s="21">
        <f>IF($C31="","",IFERROR(VLOOKUP($C31,'2. Employees'!$C:$D,2,FALSE),"not on sheet 2"))</f>
        <v/>
      </c>
      <c r="E31" s="22" t="n"/>
      <c r="F31" s="14" t="n"/>
      <c r="G31" s="12" t="n"/>
      <c r="H31" s="12" t="n"/>
      <c r="I31" s="12" t="n"/>
      <c r="J31" s="12" t="n"/>
      <c r="K31" s="12" t="n"/>
      <c r="L31" s="12" t="n"/>
      <c r="M31" s="12" t="n"/>
      <c r="N31" s="12" t="n"/>
      <c r="O31" s="15">
        <f>IF($C31="","",COUNTIF($G31:$M31,"&gt;0"))</f>
        <v/>
      </c>
      <c r="P31" s="23">
        <f>IF($C31="","",SUM($G31:$M31))</f>
        <v/>
      </c>
      <c r="Q31" s="23">
        <f>IF($C31="","",SUMPRODUCT(($G31:$M31&gt;'1. Rules &amp; Rates'!$C$7)*($G31:$M31-'1. Rules &amp; Rates'!$C$7)))</f>
        <v/>
      </c>
      <c r="R31" s="23">
        <f>IF($C31="","",MAX(0,$P31-'1. Rules &amp; Rates'!$C$8))</f>
        <v/>
      </c>
      <c r="S31" s="23">
        <f>IF($C31="","",IF($N31="",0,$N31))</f>
        <v/>
      </c>
      <c r="T31" s="24">
        <f>IF($C31="","",MAX($Q31,$R31,$S31))</f>
        <v/>
      </c>
      <c r="U31" s="25">
        <f>IF($C31="","",IF($T31=0,"—",IF(AND($R31&gt;$Q31,$R31&gt;=$S31),"Weekly",IF($S31&gt;MAX($Q31,$R31),"Rest day","Daily"))))</f>
        <v/>
      </c>
      <c r="V31" s="18">
        <f>IF($C31="","",IFERROR(VLOOKUP($C31,'2. Employees'!$C:$J,8,FALSE),""))</f>
        <v/>
      </c>
      <c r="W31" s="19">
        <f>IF($C31="","",$T31*$V31)</f>
        <v/>
      </c>
      <c r="X31" s="26">
        <f>IF($C31="","",IF($O31&gt;6,"More than six days. Section 26(1) does not allow it.",IF(AND($T31&gt;0,$F31&lt;&gt;"Yes"),"Overtime without consent recorded. First proviso to section 27.",IF(AND($R31&gt;$Q31,$R31&gt;=$S31),"Weekly basis pays more, so the weekly basis applies.",IF($S31&gt;MAX($Q31,$R31),"Rest day worked. Rule 6(4) pays it at the overtime rate.",IF($T31&gt;0,"Daily basis applies.",""))))))</f>
        <v/>
      </c>
    </row>
    <row r="32">
      <c r="B32" s="15" t="n">
        <v>26</v>
      </c>
      <c r="C32" s="16" t="n"/>
      <c r="D32" s="21">
        <f>IF($C32="","",IFERROR(VLOOKUP($C32,'2. Employees'!$C:$D,2,FALSE),"not on sheet 2"))</f>
        <v/>
      </c>
      <c r="E32" s="22" t="n"/>
      <c r="F32" s="14" t="n"/>
      <c r="G32" s="12" t="n"/>
      <c r="H32" s="12" t="n"/>
      <c r="I32" s="12" t="n"/>
      <c r="J32" s="12" t="n"/>
      <c r="K32" s="12" t="n"/>
      <c r="L32" s="12" t="n"/>
      <c r="M32" s="12" t="n"/>
      <c r="N32" s="12" t="n"/>
      <c r="O32" s="15">
        <f>IF($C32="","",COUNTIF($G32:$M32,"&gt;0"))</f>
        <v/>
      </c>
      <c r="P32" s="23">
        <f>IF($C32="","",SUM($G32:$M32))</f>
        <v/>
      </c>
      <c r="Q32" s="23">
        <f>IF($C32="","",SUMPRODUCT(($G32:$M32&gt;'1. Rules &amp; Rates'!$C$7)*($G32:$M32-'1. Rules &amp; Rates'!$C$7)))</f>
        <v/>
      </c>
      <c r="R32" s="23">
        <f>IF($C32="","",MAX(0,$P32-'1. Rules &amp; Rates'!$C$8))</f>
        <v/>
      </c>
      <c r="S32" s="23">
        <f>IF($C32="","",IF($N32="",0,$N32))</f>
        <v/>
      </c>
      <c r="T32" s="24">
        <f>IF($C32="","",MAX($Q32,$R32,$S32))</f>
        <v/>
      </c>
      <c r="U32" s="25">
        <f>IF($C32="","",IF($T32=0,"—",IF(AND($R32&gt;$Q32,$R32&gt;=$S32),"Weekly",IF($S32&gt;MAX($Q32,$R32),"Rest day","Daily"))))</f>
        <v/>
      </c>
      <c r="V32" s="18">
        <f>IF($C32="","",IFERROR(VLOOKUP($C32,'2. Employees'!$C:$J,8,FALSE),""))</f>
        <v/>
      </c>
      <c r="W32" s="19">
        <f>IF($C32="","",$T32*$V32)</f>
        <v/>
      </c>
      <c r="X32" s="26">
        <f>IF($C32="","",IF($O32&gt;6,"More than six days. Section 26(1) does not allow it.",IF(AND($T32&gt;0,$F32&lt;&gt;"Yes"),"Overtime without consent recorded. First proviso to section 27.",IF(AND($R32&gt;$Q32,$R32&gt;=$S32),"Weekly basis pays more, so the weekly basis applies.",IF($S32&gt;MAX($Q32,$R32),"Rest day worked. Rule 6(4) pays it at the overtime rate.",IF($T32&gt;0,"Daily basis applies.",""))))))</f>
        <v/>
      </c>
    </row>
    <row r="33">
      <c r="B33" s="15" t="n">
        <v>27</v>
      </c>
      <c r="C33" s="16" t="n"/>
      <c r="D33" s="21">
        <f>IF($C33="","",IFERROR(VLOOKUP($C33,'2. Employees'!$C:$D,2,FALSE),"not on sheet 2"))</f>
        <v/>
      </c>
      <c r="E33" s="22" t="n"/>
      <c r="F33" s="14" t="n"/>
      <c r="G33" s="12" t="n"/>
      <c r="H33" s="12" t="n"/>
      <c r="I33" s="12" t="n"/>
      <c r="J33" s="12" t="n"/>
      <c r="K33" s="12" t="n"/>
      <c r="L33" s="12" t="n"/>
      <c r="M33" s="12" t="n"/>
      <c r="N33" s="12" t="n"/>
      <c r="O33" s="15">
        <f>IF($C33="","",COUNTIF($G33:$M33,"&gt;0"))</f>
        <v/>
      </c>
      <c r="P33" s="23">
        <f>IF($C33="","",SUM($G33:$M33))</f>
        <v/>
      </c>
      <c r="Q33" s="23">
        <f>IF($C33="","",SUMPRODUCT(($G33:$M33&gt;'1. Rules &amp; Rates'!$C$7)*($G33:$M33-'1. Rules &amp; Rates'!$C$7)))</f>
        <v/>
      </c>
      <c r="R33" s="23">
        <f>IF($C33="","",MAX(0,$P33-'1. Rules &amp; Rates'!$C$8))</f>
        <v/>
      </c>
      <c r="S33" s="23">
        <f>IF($C33="","",IF($N33="",0,$N33))</f>
        <v/>
      </c>
      <c r="T33" s="24">
        <f>IF($C33="","",MAX($Q33,$R33,$S33))</f>
        <v/>
      </c>
      <c r="U33" s="25">
        <f>IF($C33="","",IF($T33=0,"—",IF(AND($R33&gt;$Q33,$R33&gt;=$S33),"Weekly",IF($S33&gt;MAX($Q33,$R33),"Rest day","Daily"))))</f>
        <v/>
      </c>
      <c r="V33" s="18">
        <f>IF($C33="","",IFERROR(VLOOKUP($C33,'2. Employees'!$C:$J,8,FALSE),""))</f>
        <v/>
      </c>
      <c r="W33" s="19">
        <f>IF($C33="","",$T33*$V33)</f>
        <v/>
      </c>
      <c r="X33" s="26">
        <f>IF($C33="","",IF($O33&gt;6,"More than six days. Section 26(1) does not allow it.",IF(AND($T33&gt;0,$F33&lt;&gt;"Yes"),"Overtime without consent recorded. First proviso to section 27.",IF(AND($R33&gt;$Q33,$R33&gt;=$S33),"Weekly basis pays more, so the weekly basis applies.",IF($S33&gt;MAX($Q33,$R33),"Rest day worked. Rule 6(4) pays it at the overtime rate.",IF($T33&gt;0,"Daily basis applies.",""))))))</f>
        <v/>
      </c>
    </row>
    <row r="34">
      <c r="B34" s="15" t="n">
        <v>28</v>
      </c>
      <c r="C34" s="16" t="n"/>
      <c r="D34" s="21">
        <f>IF($C34="","",IFERROR(VLOOKUP($C34,'2. Employees'!$C:$D,2,FALSE),"not on sheet 2"))</f>
        <v/>
      </c>
      <c r="E34" s="22" t="n"/>
      <c r="F34" s="14" t="n"/>
      <c r="G34" s="12" t="n"/>
      <c r="H34" s="12" t="n"/>
      <c r="I34" s="12" t="n"/>
      <c r="J34" s="12" t="n"/>
      <c r="K34" s="12" t="n"/>
      <c r="L34" s="12" t="n"/>
      <c r="M34" s="12" t="n"/>
      <c r="N34" s="12" t="n"/>
      <c r="O34" s="15">
        <f>IF($C34="","",COUNTIF($G34:$M34,"&gt;0"))</f>
        <v/>
      </c>
      <c r="P34" s="23">
        <f>IF($C34="","",SUM($G34:$M34))</f>
        <v/>
      </c>
      <c r="Q34" s="23">
        <f>IF($C34="","",SUMPRODUCT(($G34:$M34&gt;'1. Rules &amp; Rates'!$C$7)*($G34:$M34-'1. Rules &amp; Rates'!$C$7)))</f>
        <v/>
      </c>
      <c r="R34" s="23">
        <f>IF($C34="","",MAX(0,$P34-'1. Rules &amp; Rates'!$C$8))</f>
        <v/>
      </c>
      <c r="S34" s="23">
        <f>IF($C34="","",IF($N34="",0,$N34))</f>
        <v/>
      </c>
      <c r="T34" s="24">
        <f>IF($C34="","",MAX($Q34,$R34,$S34))</f>
        <v/>
      </c>
      <c r="U34" s="25">
        <f>IF($C34="","",IF($T34=0,"—",IF(AND($R34&gt;$Q34,$R34&gt;=$S34),"Weekly",IF($S34&gt;MAX($Q34,$R34),"Rest day","Daily"))))</f>
        <v/>
      </c>
      <c r="V34" s="18">
        <f>IF($C34="","",IFERROR(VLOOKUP($C34,'2. Employees'!$C:$J,8,FALSE),""))</f>
        <v/>
      </c>
      <c r="W34" s="19">
        <f>IF($C34="","",$T34*$V34)</f>
        <v/>
      </c>
      <c r="X34" s="26">
        <f>IF($C34="","",IF($O34&gt;6,"More than six days. Section 26(1) does not allow it.",IF(AND($T34&gt;0,$F34&lt;&gt;"Yes"),"Overtime without consent recorded. First proviso to section 27.",IF(AND($R34&gt;$Q34,$R34&gt;=$S34),"Weekly basis pays more, so the weekly basis applies.",IF($S34&gt;MAX($Q34,$R34),"Rest day worked. Rule 6(4) pays it at the overtime rate.",IF($T34&gt;0,"Daily basis applies.",""))))))</f>
        <v/>
      </c>
    </row>
    <row r="35">
      <c r="B35" s="15" t="n">
        <v>29</v>
      </c>
      <c r="C35" s="16" t="n"/>
      <c r="D35" s="21">
        <f>IF($C35="","",IFERROR(VLOOKUP($C35,'2. Employees'!$C:$D,2,FALSE),"not on sheet 2"))</f>
        <v/>
      </c>
      <c r="E35" s="22" t="n"/>
      <c r="F35" s="14" t="n"/>
      <c r="G35" s="12" t="n"/>
      <c r="H35" s="12" t="n"/>
      <c r="I35" s="12" t="n"/>
      <c r="J35" s="12" t="n"/>
      <c r="K35" s="12" t="n"/>
      <c r="L35" s="12" t="n"/>
      <c r="M35" s="12" t="n"/>
      <c r="N35" s="12" t="n"/>
      <c r="O35" s="15">
        <f>IF($C35="","",COUNTIF($G35:$M35,"&gt;0"))</f>
        <v/>
      </c>
      <c r="P35" s="23">
        <f>IF($C35="","",SUM($G35:$M35))</f>
        <v/>
      </c>
      <c r="Q35" s="23">
        <f>IF($C35="","",SUMPRODUCT(($G35:$M35&gt;'1. Rules &amp; Rates'!$C$7)*($G35:$M35-'1. Rules &amp; Rates'!$C$7)))</f>
        <v/>
      </c>
      <c r="R35" s="23">
        <f>IF($C35="","",MAX(0,$P35-'1. Rules &amp; Rates'!$C$8))</f>
        <v/>
      </c>
      <c r="S35" s="23">
        <f>IF($C35="","",IF($N35="",0,$N35))</f>
        <v/>
      </c>
      <c r="T35" s="24">
        <f>IF($C35="","",MAX($Q35,$R35,$S35))</f>
        <v/>
      </c>
      <c r="U35" s="25">
        <f>IF($C35="","",IF($T35=0,"—",IF(AND($R35&gt;$Q35,$R35&gt;=$S35),"Weekly",IF($S35&gt;MAX($Q35,$R35),"Rest day","Daily"))))</f>
        <v/>
      </c>
      <c r="V35" s="18">
        <f>IF($C35="","",IFERROR(VLOOKUP($C35,'2. Employees'!$C:$J,8,FALSE),""))</f>
        <v/>
      </c>
      <c r="W35" s="19">
        <f>IF($C35="","",$T35*$V35)</f>
        <v/>
      </c>
      <c r="X35" s="26">
        <f>IF($C35="","",IF($O35&gt;6,"More than six days. Section 26(1) does not allow it.",IF(AND($T35&gt;0,$F35&lt;&gt;"Yes"),"Overtime without consent recorded. First proviso to section 27.",IF(AND($R35&gt;$Q35,$R35&gt;=$S35),"Weekly basis pays more, so the weekly basis applies.",IF($S35&gt;MAX($Q35,$R35),"Rest day worked. Rule 6(4) pays it at the overtime rate.",IF($T35&gt;0,"Daily basis applies.",""))))))</f>
        <v/>
      </c>
    </row>
    <row r="36">
      <c r="B36" s="15" t="n">
        <v>30</v>
      </c>
      <c r="C36" s="16" t="n"/>
      <c r="D36" s="21">
        <f>IF($C36="","",IFERROR(VLOOKUP($C36,'2. Employees'!$C:$D,2,FALSE),"not on sheet 2"))</f>
        <v/>
      </c>
      <c r="E36" s="22" t="n"/>
      <c r="F36" s="14" t="n"/>
      <c r="G36" s="12" t="n"/>
      <c r="H36" s="12" t="n"/>
      <c r="I36" s="12" t="n"/>
      <c r="J36" s="12" t="n"/>
      <c r="K36" s="12" t="n"/>
      <c r="L36" s="12" t="n"/>
      <c r="M36" s="12" t="n"/>
      <c r="N36" s="12" t="n"/>
      <c r="O36" s="15">
        <f>IF($C36="","",COUNTIF($G36:$M36,"&gt;0"))</f>
        <v/>
      </c>
      <c r="P36" s="23">
        <f>IF($C36="","",SUM($G36:$M36))</f>
        <v/>
      </c>
      <c r="Q36" s="23">
        <f>IF($C36="","",SUMPRODUCT(($G36:$M36&gt;'1. Rules &amp; Rates'!$C$7)*($G36:$M36-'1. Rules &amp; Rates'!$C$7)))</f>
        <v/>
      </c>
      <c r="R36" s="23">
        <f>IF($C36="","",MAX(0,$P36-'1. Rules &amp; Rates'!$C$8))</f>
        <v/>
      </c>
      <c r="S36" s="23">
        <f>IF($C36="","",IF($N36="",0,$N36))</f>
        <v/>
      </c>
      <c r="T36" s="24">
        <f>IF($C36="","",MAX($Q36,$R36,$S36))</f>
        <v/>
      </c>
      <c r="U36" s="25">
        <f>IF($C36="","",IF($T36=0,"—",IF(AND($R36&gt;$Q36,$R36&gt;=$S36),"Weekly",IF($S36&gt;MAX($Q36,$R36),"Rest day","Daily"))))</f>
        <v/>
      </c>
      <c r="V36" s="18">
        <f>IF($C36="","",IFERROR(VLOOKUP($C36,'2. Employees'!$C:$J,8,FALSE),""))</f>
        <v/>
      </c>
      <c r="W36" s="19">
        <f>IF($C36="","",$T36*$V36)</f>
        <v/>
      </c>
      <c r="X36" s="26">
        <f>IF($C36="","",IF($O36&gt;6,"More than six days. Section 26(1) does not allow it.",IF(AND($T36&gt;0,$F36&lt;&gt;"Yes"),"Overtime without consent recorded. First proviso to section 27.",IF(AND($R36&gt;$Q36,$R36&gt;=$S36),"Weekly basis pays more, so the weekly basis applies.",IF($S36&gt;MAX($Q36,$R36),"Rest day worked. Rule 6(4) pays it at the overtime rate.",IF($T36&gt;0,"Daily basis applies.",""))))))</f>
        <v/>
      </c>
    </row>
    <row r="37">
      <c r="B37" s="15" t="n">
        <v>31</v>
      </c>
      <c r="C37" s="16" t="n"/>
      <c r="D37" s="21">
        <f>IF($C37="","",IFERROR(VLOOKUP($C37,'2. Employees'!$C:$D,2,FALSE),"not on sheet 2"))</f>
        <v/>
      </c>
      <c r="E37" s="22" t="n"/>
      <c r="F37" s="14" t="n"/>
      <c r="G37" s="12" t="n"/>
      <c r="H37" s="12" t="n"/>
      <c r="I37" s="12" t="n"/>
      <c r="J37" s="12" t="n"/>
      <c r="K37" s="12" t="n"/>
      <c r="L37" s="12" t="n"/>
      <c r="M37" s="12" t="n"/>
      <c r="N37" s="12" t="n"/>
      <c r="O37" s="15">
        <f>IF($C37="","",COUNTIF($G37:$M37,"&gt;0"))</f>
        <v/>
      </c>
      <c r="P37" s="23">
        <f>IF($C37="","",SUM($G37:$M37))</f>
        <v/>
      </c>
      <c r="Q37" s="23">
        <f>IF($C37="","",SUMPRODUCT(($G37:$M37&gt;'1. Rules &amp; Rates'!$C$7)*($G37:$M37-'1. Rules &amp; Rates'!$C$7)))</f>
        <v/>
      </c>
      <c r="R37" s="23">
        <f>IF($C37="","",MAX(0,$P37-'1. Rules &amp; Rates'!$C$8))</f>
        <v/>
      </c>
      <c r="S37" s="23">
        <f>IF($C37="","",IF($N37="",0,$N37))</f>
        <v/>
      </c>
      <c r="T37" s="24">
        <f>IF($C37="","",MAX($Q37,$R37,$S37))</f>
        <v/>
      </c>
      <c r="U37" s="25">
        <f>IF($C37="","",IF($T37=0,"—",IF(AND($R37&gt;$Q37,$R37&gt;=$S37),"Weekly",IF($S37&gt;MAX($Q37,$R37),"Rest day","Daily"))))</f>
        <v/>
      </c>
      <c r="V37" s="18">
        <f>IF($C37="","",IFERROR(VLOOKUP($C37,'2. Employees'!$C:$J,8,FALSE),""))</f>
        <v/>
      </c>
      <c r="W37" s="19">
        <f>IF($C37="","",$T37*$V37)</f>
        <v/>
      </c>
      <c r="X37" s="26">
        <f>IF($C37="","",IF($O37&gt;6,"More than six days. Section 26(1) does not allow it.",IF(AND($T37&gt;0,$F37&lt;&gt;"Yes"),"Overtime without consent recorded. First proviso to section 27.",IF(AND($R37&gt;$Q37,$R37&gt;=$S37),"Weekly basis pays more, so the weekly basis applies.",IF($S37&gt;MAX($Q37,$R37),"Rest day worked. Rule 6(4) pays it at the overtime rate.",IF($T37&gt;0,"Daily basis applies.",""))))))</f>
        <v/>
      </c>
    </row>
    <row r="38">
      <c r="B38" s="15" t="n">
        <v>32</v>
      </c>
      <c r="C38" s="16" t="n"/>
      <c r="D38" s="21">
        <f>IF($C38="","",IFERROR(VLOOKUP($C38,'2. Employees'!$C:$D,2,FALSE),"not on sheet 2"))</f>
        <v/>
      </c>
      <c r="E38" s="22" t="n"/>
      <c r="F38" s="14" t="n"/>
      <c r="G38" s="12" t="n"/>
      <c r="H38" s="12" t="n"/>
      <c r="I38" s="12" t="n"/>
      <c r="J38" s="12" t="n"/>
      <c r="K38" s="12" t="n"/>
      <c r="L38" s="12" t="n"/>
      <c r="M38" s="12" t="n"/>
      <c r="N38" s="12" t="n"/>
      <c r="O38" s="15">
        <f>IF($C38="","",COUNTIF($G38:$M38,"&gt;0"))</f>
        <v/>
      </c>
      <c r="P38" s="23">
        <f>IF($C38="","",SUM($G38:$M38))</f>
        <v/>
      </c>
      <c r="Q38" s="23">
        <f>IF($C38="","",SUMPRODUCT(($G38:$M38&gt;'1. Rules &amp; Rates'!$C$7)*($G38:$M38-'1. Rules &amp; Rates'!$C$7)))</f>
        <v/>
      </c>
      <c r="R38" s="23">
        <f>IF($C38="","",MAX(0,$P38-'1. Rules &amp; Rates'!$C$8))</f>
        <v/>
      </c>
      <c r="S38" s="23">
        <f>IF($C38="","",IF($N38="",0,$N38))</f>
        <v/>
      </c>
      <c r="T38" s="24">
        <f>IF($C38="","",MAX($Q38,$R38,$S38))</f>
        <v/>
      </c>
      <c r="U38" s="25">
        <f>IF($C38="","",IF($T38=0,"—",IF(AND($R38&gt;$Q38,$R38&gt;=$S38),"Weekly",IF($S38&gt;MAX($Q38,$R38),"Rest day","Daily"))))</f>
        <v/>
      </c>
      <c r="V38" s="18">
        <f>IF($C38="","",IFERROR(VLOOKUP($C38,'2. Employees'!$C:$J,8,FALSE),""))</f>
        <v/>
      </c>
      <c r="W38" s="19">
        <f>IF($C38="","",$T38*$V38)</f>
        <v/>
      </c>
      <c r="X38" s="26">
        <f>IF($C38="","",IF($O38&gt;6,"More than six days. Section 26(1) does not allow it.",IF(AND($T38&gt;0,$F38&lt;&gt;"Yes"),"Overtime without consent recorded. First proviso to section 27.",IF(AND($R38&gt;$Q38,$R38&gt;=$S38),"Weekly basis pays more, so the weekly basis applies.",IF($S38&gt;MAX($Q38,$R38),"Rest day worked. Rule 6(4) pays it at the overtime rate.",IF($T38&gt;0,"Daily basis applies.",""))))))</f>
        <v/>
      </c>
    </row>
    <row r="39">
      <c r="B39" s="15" t="n">
        <v>33</v>
      </c>
      <c r="C39" s="16" t="n"/>
      <c r="D39" s="21">
        <f>IF($C39="","",IFERROR(VLOOKUP($C39,'2. Employees'!$C:$D,2,FALSE),"not on sheet 2"))</f>
        <v/>
      </c>
      <c r="E39" s="22" t="n"/>
      <c r="F39" s="14" t="n"/>
      <c r="G39" s="12" t="n"/>
      <c r="H39" s="12" t="n"/>
      <c r="I39" s="12" t="n"/>
      <c r="J39" s="12" t="n"/>
      <c r="K39" s="12" t="n"/>
      <c r="L39" s="12" t="n"/>
      <c r="M39" s="12" t="n"/>
      <c r="N39" s="12" t="n"/>
      <c r="O39" s="15">
        <f>IF($C39="","",COUNTIF($G39:$M39,"&gt;0"))</f>
        <v/>
      </c>
      <c r="P39" s="23">
        <f>IF($C39="","",SUM($G39:$M39))</f>
        <v/>
      </c>
      <c r="Q39" s="23">
        <f>IF($C39="","",SUMPRODUCT(($G39:$M39&gt;'1. Rules &amp; Rates'!$C$7)*($G39:$M39-'1. Rules &amp; Rates'!$C$7)))</f>
        <v/>
      </c>
      <c r="R39" s="23">
        <f>IF($C39="","",MAX(0,$P39-'1. Rules &amp; Rates'!$C$8))</f>
        <v/>
      </c>
      <c r="S39" s="23">
        <f>IF($C39="","",IF($N39="",0,$N39))</f>
        <v/>
      </c>
      <c r="T39" s="24">
        <f>IF($C39="","",MAX($Q39,$R39,$S39))</f>
        <v/>
      </c>
      <c r="U39" s="25">
        <f>IF($C39="","",IF($T39=0,"—",IF(AND($R39&gt;$Q39,$R39&gt;=$S39),"Weekly",IF($S39&gt;MAX($Q39,$R39),"Rest day","Daily"))))</f>
        <v/>
      </c>
      <c r="V39" s="18">
        <f>IF($C39="","",IFERROR(VLOOKUP($C39,'2. Employees'!$C:$J,8,FALSE),""))</f>
        <v/>
      </c>
      <c r="W39" s="19">
        <f>IF($C39="","",$T39*$V39)</f>
        <v/>
      </c>
      <c r="X39" s="26">
        <f>IF($C39="","",IF($O39&gt;6,"More than six days. Section 26(1) does not allow it.",IF(AND($T39&gt;0,$F39&lt;&gt;"Yes"),"Overtime without consent recorded. First proviso to section 27.",IF(AND($R39&gt;$Q39,$R39&gt;=$S39),"Weekly basis pays more, so the weekly basis applies.",IF($S39&gt;MAX($Q39,$R39),"Rest day worked. Rule 6(4) pays it at the overtime rate.",IF($T39&gt;0,"Daily basis applies.",""))))))</f>
        <v/>
      </c>
    </row>
    <row r="40">
      <c r="B40" s="15" t="n">
        <v>34</v>
      </c>
      <c r="C40" s="16" t="n"/>
      <c r="D40" s="21">
        <f>IF($C40="","",IFERROR(VLOOKUP($C40,'2. Employees'!$C:$D,2,FALSE),"not on sheet 2"))</f>
        <v/>
      </c>
      <c r="E40" s="22" t="n"/>
      <c r="F40" s="14" t="n"/>
      <c r="G40" s="12" t="n"/>
      <c r="H40" s="12" t="n"/>
      <c r="I40" s="12" t="n"/>
      <c r="J40" s="12" t="n"/>
      <c r="K40" s="12" t="n"/>
      <c r="L40" s="12" t="n"/>
      <c r="M40" s="12" t="n"/>
      <c r="N40" s="12" t="n"/>
      <c r="O40" s="15">
        <f>IF($C40="","",COUNTIF($G40:$M40,"&gt;0"))</f>
        <v/>
      </c>
      <c r="P40" s="23">
        <f>IF($C40="","",SUM($G40:$M40))</f>
        <v/>
      </c>
      <c r="Q40" s="23">
        <f>IF($C40="","",SUMPRODUCT(($G40:$M40&gt;'1. Rules &amp; Rates'!$C$7)*($G40:$M40-'1. Rules &amp; Rates'!$C$7)))</f>
        <v/>
      </c>
      <c r="R40" s="23">
        <f>IF($C40="","",MAX(0,$P40-'1. Rules &amp; Rates'!$C$8))</f>
        <v/>
      </c>
      <c r="S40" s="23">
        <f>IF($C40="","",IF($N40="",0,$N40))</f>
        <v/>
      </c>
      <c r="T40" s="24">
        <f>IF($C40="","",MAX($Q40,$R40,$S40))</f>
        <v/>
      </c>
      <c r="U40" s="25">
        <f>IF($C40="","",IF($T40=0,"—",IF(AND($R40&gt;$Q40,$R40&gt;=$S40),"Weekly",IF($S40&gt;MAX($Q40,$R40),"Rest day","Daily"))))</f>
        <v/>
      </c>
      <c r="V40" s="18">
        <f>IF($C40="","",IFERROR(VLOOKUP($C40,'2. Employees'!$C:$J,8,FALSE),""))</f>
        <v/>
      </c>
      <c r="W40" s="19">
        <f>IF($C40="","",$T40*$V40)</f>
        <v/>
      </c>
      <c r="X40" s="26">
        <f>IF($C40="","",IF($O40&gt;6,"More than six days. Section 26(1) does not allow it.",IF(AND($T40&gt;0,$F40&lt;&gt;"Yes"),"Overtime without consent recorded. First proviso to section 27.",IF(AND($R40&gt;$Q40,$R40&gt;=$S40),"Weekly basis pays more, so the weekly basis applies.",IF($S40&gt;MAX($Q40,$R40),"Rest day worked. Rule 6(4) pays it at the overtime rate.",IF($T40&gt;0,"Daily basis applies.",""))))))</f>
        <v/>
      </c>
    </row>
    <row r="41">
      <c r="B41" s="15" t="n">
        <v>35</v>
      </c>
      <c r="C41" s="16" t="n"/>
      <c r="D41" s="21">
        <f>IF($C41="","",IFERROR(VLOOKUP($C41,'2. Employees'!$C:$D,2,FALSE),"not on sheet 2"))</f>
        <v/>
      </c>
      <c r="E41" s="22" t="n"/>
      <c r="F41" s="14" t="n"/>
      <c r="G41" s="12" t="n"/>
      <c r="H41" s="12" t="n"/>
      <c r="I41" s="12" t="n"/>
      <c r="J41" s="12" t="n"/>
      <c r="K41" s="12" t="n"/>
      <c r="L41" s="12" t="n"/>
      <c r="M41" s="12" t="n"/>
      <c r="N41" s="12" t="n"/>
      <c r="O41" s="15">
        <f>IF($C41="","",COUNTIF($G41:$M41,"&gt;0"))</f>
        <v/>
      </c>
      <c r="P41" s="23">
        <f>IF($C41="","",SUM($G41:$M41))</f>
        <v/>
      </c>
      <c r="Q41" s="23">
        <f>IF($C41="","",SUMPRODUCT(($G41:$M41&gt;'1. Rules &amp; Rates'!$C$7)*($G41:$M41-'1. Rules &amp; Rates'!$C$7)))</f>
        <v/>
      </c>
      <c r="R41" s="23">
        <f>IF($C41="","",MAX(0,$P41-'1. Rules &amp; Rates'!$C$8))</f>
        <v/>
      </c>
      <c r="S41" s="23">
        <f>IF($C41="","",IF($N41="",0,$N41))</f>
        <v/>
      </c>
      <c r="T41" s="24">
        <f>IF($C41="","",MAX($Q41,$R41,$S41))</f>
        <v/>
      </c>
      <c r="U41" s="25">
        <f>IF($C41="","",IF($T41=0,"—",IF(AND($R41&gt;$Q41,$R41&gt;=$S41),"Weekly",IF($S41&gt;MAX($Q41,$R41),"Rest day","Daily"))))</f>
        <v/>
      </c>
      <c r="V41" s="18">
        <f>IF($C41="","",IFERROR(VLOOKUP($C41,'2. Employees'!$C:$J,8,FALSE),""))</f>
        <v/>
      </c>
      <c r="W41" s="19">
        <f>IF($C41="","",$T41*$V41)</f>
        <v/>
      </c>
      <c r="X41" s="26">
        <f>IF($C41="","",IF($O41&gt;6,"More than six days. Section 26(1) does not allow it.",IF(AND($T41&gt;0,$F41&lt;&gt;"Yes"),"Overtime without consent recorded. First proviso to section 27.",IF(AND($R41&gt;$Q41,$R41&gt;=$S41),"Weekly basis pays more, so the weekly basis applies.",IF($S41&gt;MAX($Q41,$R41),"Rest day worked. Rule 6(4) pays it at the overtime rate.",IF($T41&gt;0,"Daily basis applies.",""))))))</f>
        <v/>
      </c>
    </row>
    <row r="42">
      <c r="B42" s="15" t="n">
        <v>36</v>
      </c>
      <c r="C42" s="16" t="n"/>
      <c r="D42" s="21">
        <f>IF($C42="","",IFERROR(VLOOKUP($C42,'2. Employees'!$C:$D,2,FALSE),"not on sheet 2"))</f>
        <v/>
      </c>
      <c r="E42" s="22" t="n"/>
      <c r="F42" s="14" t="n"/>
      <c r="G42" s="12" t="n"/>
      <c r="H42" s="12" t="n"/>
      <c r="I42" s="12" t="n"/>
      <c r="J42" s="12" t="n"/>
      <c r="K42" s="12" t="n"/>
      <c r="L42" s="12" t="n"/>
      <c r="M42" s="12" t="n"/>
      <c r="N42" s="12" t="n"/>
      <c r="O42" s="15">
        <f>IF($C42="","",COUNTIF($G42:$M42,"&gt;0"))</f>
        <v/>
      </c>
      <c r="P42" s="23">
        <f>IF($C42="","",SUM($G42:$M42))</f>
        <v/>
      </c>
      <c r="Q42" s="23">
        <f>IF($C42="","",SUMPRODUCT(($G42:$M42&gt;'1. Rules &amp; Rates'!$C$7)*($G42:$M42-'1. Rules &amp; Rates'!$C$7)))</f>
        <v/>
      </c>
      <c r="R42" s="23">
        <f>IF($C42="","",MAX(0,$P42-'1. Rules &amp; Rates'!$C$8))</f>
        <v/>
      </c>
      <c r="S42" s="23">
        <f>IF($C42="","",IF($N42="",0,$N42))</f>
        <v/>
      </c>
      <c r="T42" s="24">
        <f>IF($C42="","",MAX($Q42,$R42,$S42))</f>
        <v/>
      </c>
      <c r="U42" s="25">
        <f>IF($C42="","",IF($T42=0,"—",IF(AND($R42&gt;$Q42,$R42&gt;=$S42),"Weekly",IF($S42&gt;MAX($Q42,$R42),"Rest day","Daily"))))</f>
        <v/>
      </c>
      <c r="V42" s="18">
        <f>IF($C42="","",IFERROR(VLOOKUP($C42,'2. Employees'!$C:$J,8,FALSE),""))</f>
        <v/>
      </c>
      <c r="W42" s="19">
        <f>IF($C42="","",$T42*$V42)</f>
        <v/>
      </c>
      <c r="X42" s="26">
        <f>IF($C42="","",IF($O42&gt;6,"More than six days. Section 26(1) does not allow it.",IF(AND($T42&gt;0,$F42&lt;&gt;"Yes"),"Overtime without consent recorded. First proviso to section 27.",IF(AND($R42&gt;$Q42,$R42&gt;=$S42),"Weekly basis pays more, so the weekly basis applies.",IF($S42&gt;MAX($Q42,$R42),"Rest day worked. Rule 6(4) pays it at the overtime rate.",IF($T42&gt;0,"Daily basis applies.",""))))))</f>
        <v/>
      </c>
    </row>
    <row r="43">
      <c r="B43" s="15" t="n">
        <v>37</v>
      </c>
      <c r="C43" s="16" t="n"/>
      <c r="D43" s="21">
        <f>IF($C43="","",IFERROR(VLOOKUP($C43,'2. Employees'!$C:$D,2,FALSE),"not on sheet 2"))</f>
        <v/>
      </c>
      <c r="E43" s="22" t="n"/>
      <c r="F43" s="14" t="n"/>
      <c r="G43" s="12" t="n"/>
      <c r="H43" s="12" t="n"/>
      <c r="I43" s="12" t="n"/>
      <c r="J43" s="12" t="n"/>
      <c r="K43" s="12" t="n"/>
      <c r="L43" s="12" t="n"/>
      <c r="M43" s="12" t="n"/>
      <c r="N43" s="12" t="n"/>
      <c r="O43" s="15">
        <f>IF($C43="","",COUNTIF($G43:$M43,"&gt;0"))</f>
        <v/>
      </c>
      <c r="P43" s="23">
        <f>IF($C43="","",SUM($G43:$M43))</f>
        <v/>
      </c>
      <c r="Q43" s="23">
        <f>IF($C43="","",SUMPRODUCT(($G43:$M43&gt;'1. Rules &amp; Rates'!$C$7)*($G43:$M43-'1. Rules &amp; Rates'!$C$7)))</f>
        <v/>
      </c>
      <c r="R43" s="23">
        <f>IF($C43="","",MAX(0,$P43-'1. Rules &amp; Rates'!$C$8))</f>
        <v/>
      </c>
      <c r="S43" s="23">
        <f>IF($C43="","",IF($N43="",0,$N43))</f>
        <v/>
      </c>
      <c r="T43" s="24">
        <f>IF($C43="","",MAX($Q43,$R43,$S43))</f>
        <v/>
      </c>
      <c r="U43" s="25">
        <f>IF($C43="","",IF($T43=0,"—",IF(AND($R43&gt;$Q43,$R43&gt;=$S43),"Weekly",IF($S43&gt;MAX($Q43,$R43),"Rest day","Daily"))))</f>
        <v/>
      </c>
      <c r="V43" s="18">
        <f>IF($C43="","",IFERROR(VLOOKUP($C43,'2. Employees'!$C:$J,8,FALSE),""))</f>
        <v/>
      </c>
      <c r="W43" s="19">
        <f>IF($C43="","",$T43*$V43)</f>
        <v/>
      </c>
      <c r="X43" s="26">
        <f>IF($C43="","",IF($O43&gt;6,"More than six days. Section 26(1) does not allow it.",IF(AND($T43&gt;0,$F43&lt;&gt;"Yes"),"Overtime without consent recorded. First proviso to section 27.",IF(AND($R43&gt;$Q43,$R43&gt;=$S43),"Weekly basis pays more, so the weekly basis applies.",IF($S43&gt;MAX($Q43,$R43),"Rest day worked. Rule 6(4) pays it at the overtime rate.",IF($T43&gt;0,"Daily basis applies.",""))))))</f>
        <v/>
      </c>
    </row>
    <row r="44">
      <c r="B44" s="15" t="n">
        <v>38</v>
      </c>
      <c r="C44" s="16" t="n"/>
      <c r="D44" s="21">
        <f>IF($C44="","",IFERROR(VLOOKUP($C44,'2. Employees'!$C:$D,2,FALSE),"not on sheet 2"))</f>
        <v/>
      </c>
      <c r="E44" s="22" t="n"/>
      <c r="F44" s="14" t="n"/>
      <c r="G44" s="12" t="n"/>
      <c r="H44" s="12" t="n"/>
      <c r="I44" s="12" t="n"/>
      <c r="J44" s="12" t="n"/>
      <c r="K44" s="12" t="n"/>
      <c r="L44" s="12" t="n"/>
      <c r="M44" s="12" t="n"/>
      <c r="N44" s="12" t="n"/>
      <c r="O44" s="15">
        <f>IF($C44="","",COUNTIF($G44:$M44,"&gt;0"))</f>
        <v/>
      </c>
      <c r="P44" s="23">
        <f>IF($C44="","",SUM($G44:$M44))</f>
        <v/>
      </c>
      <c r="Q44" s="23">
        <f>IF($C44="","",SUMPRODUCT(($G44:$M44&gt;'1. Rules &amp; Rates'!$C$7)*($G44:$M44-'1. Rules &amp; Rates'!$C$7)))</f>
        <v/>
      </c>
      <c r="R44" s="23">
        <f>IF($C44="","",MAX(0,$P44-'1. Rules &amp; Rates'!$C$8))</f>
        <v/>
      </c>
      <c r="S44" s="23">
        <f>IF($C44="","",IF($N44="",0,$N44))</f>
        <v/>
      </c>
      <c r="T44" s="24">
        <f>IF($C44="","",MAX($Q44,$R44,$S44))</f>
        <v/>
      </c>
      <c r="U44" s="25">
        <f>IF($C44="","",IF($T44=0,"—",IF(AND($R44&gt;$Q44,$R44&gt;=$S44),"Weekly",IF($S44&gt;MAX($Q44,$R44),"Rest day","Daily"))))</f>
        <v/>
      </c>
      <c r="V44" s="18">
        <f>IF($C44="","",IFERROR(VLOOKUP($C44,'2. Employees'!$C:$J,8,FALSE),""))</f>
        <v/>
      </c>
      <c r="W44" s="19">
        <f>IF($C44="","",$T44*$V44)</f>
        <v/>
      </c>
      <c r="X44" s="26">
        <f>IF($C44="","",IF($O44&gt;6,"More than six days. Section 26(1) does not allow it.",IF(AND($T44&gt;0,$F44&lt;&gt;"Yes"),"Overtime without consent recorded. First proviso to section 27.",IF(AND($R44&gt;$Q44,$R44&gt;=$S44),"Weekly basis pays more, so the weekly basis applies.",IF($S44&gt;MAX($Q44,$R44),"Rest day worked. Rule 6(4) pays it at the overtime rate.",IF($T44&gt;0,"Daily basis applies.",""))))))</f>
        <v/>
      </c>
    </row>
    <row r="45">
      <c r="B45" s="15" t="n">
        <v>39</v>
      </c>
      <c r="C45" s="16" t="n"/>
      <c r="D45" s="21">
        <f>IF($C45="","",IFERROR(VLOOKUP($C45,'2. Employees'!$C:$D,2,FALSE),"not on sheet 2"))</f>
        <v/>
      </c>
      <c r="E45" s="22" t="n"/>
      <c r="F45" s="14" t="n"/>
      <c r="G45" s="12" t="n"/>
      <c r="H45" s="12" t="n"/>
      <c r="I45" s="12" t="n"/>
      <c r="J45" s="12" t="n"/>
      <c r="K45" s="12" t="n"/>
      <c r="L45" s="12" t="n"/>
      <c r="M45" s="12" t="n"/>
      <c r="N45" s="12" t="n"/>
      <c r="O45" s="15">
        <f>IF($C45="","",COUNTIF($G45:$M45,"&gt;0"))</f>
        <v/>
      </c>
      <c r="P45" s="23">
        <f>IF($C45="","",SUM($G45:$M45))</f>
        <v/>
      </c>
      <c r="Q45" s="23">
        <f>IF($C45="","",SUMPRODUCT(($G45:$M45&gt;'1. Rules &amp; Rates'!$C$7)*($G45:$M45-'1. Rules &amp; Rates'!$C$7)))</f>
        <v/>
      </c>
      <c r="R45" s="23">
        <f>IF($C45="","",MAX(0,$P45-'1. Rules &amp; Rates'!$C$8))</f>
        <v/>
      </c>
      <c r="S45" s="23">
        <f>IF($C45="","",IF($N45="",0,$N45))</f>
        <v/>
      </c>
      <c r="T45" s="24">
        <f>IF($C45="","",MAX($Q45,$R45,$S45))</f>
        <v/>
      </c>
      <c r="U45" s="25">
        <f>IF($C45="","",IF($T45=0,"—",IF(AND($R45&gt;$Q45,$R45&gt;=$S45),"Weekly",IF($S45&gt;MAX($Q45,$R45),"Rest day","Daily"))))</f>
        <v/>
      </c>
      <c r="V45" s="18">
        <f>IF($C45="","",IFERROR(VLOOKUP($C45,'2. Employees'!$C:$J,8,FALSE),""))</f>
        <v/>
      </c>
      <c r="W45" s="19">
        <f>IF($C45="","",$T45*$V45)</f>
        <v/>
      </c>
      <c r="X45" s="26">
        <f>IF($C45="","",IF($O45&gt;6,"More than six days. Section 26(1) does not allow it.",IF(AND($T45&gt;0,$F45&lt;&gt;"Yes"),"Overtime without consent recorded. First proviso to section 27.",IF(AND($R45&gt;$Q45,$R45&gt;=$S45),"Weekly basis pays more, so the weekly basis applies.",IF($S45&gt;MAX($Q45,$R45),"Rest day worked. Rule 6(4) pays it at the overtime rate.",IF($T45&gt;0,"Daily basis applies.",""))))))</f>
        <v/>
      </c>
    </row>
    <row r="46">
      <c r="B46" s="15" t="n">
        <v>40</v>
      </c>
      <c r="C46" s="16" t="n"/>
      <c r="D46" s="21">
        <f>IF($C46="","",IFERROR(VLOOKUP($C46,'2. Employees'!$C:$D,2,FALSE),"not on sheet 2"))</f>
        <v/>
      </c>
      <c r="E46" s="22" t="n"/>
      <c r="F46" s="14" t="n"/>
      <c r="G46" s="12" t="n"/>
      <c r="H46" s="12" t="n"/>
      <c r="I46" s="12" t="n"/>
      <c r="J46" s="12" t="n"/>
      <c r="K46" s="12" t="n"/>
      <c r="L46" s="12" t="n"/>
      <c r="M46" s="12" t="n"/>
      <c r="N46" s="12" t="n"/>
      <c r="O46" s="15">
        <f>IF($C46="","",COUNTIF($G46:$M46,"&gt;0"))</f>
        <v/>
      </c>
      <c r="P46" s="23">
        <f>IF($C46="","",SUM($G46:$M46))</f>
        <v/>
      </c>
      <c r="Q46" s="23">
        <f>IF($C46="","",SUMPRODUCT(($G46:$M46&gt;'1. Rules &amp; Rates'!$C$7)*($G46:$M46-'1. Rules &amp; Rates'!$C$7)))</f>
        <v/>
      </c>
      <c r="R46" s="23">
        <f>IF($C46="","",MAX(0,$P46-'1. Rules &amp; Rates'!$C$8))</f>
        <v/>
      </c>
      <c r="S46" s="23">
        <f>IF($C46="","",IF($N46="",0,$N46))</f>
        <v/>
      </c>
      <c r="T46" s="24">
        <f>IF($C46="","",MAX($Q46,$R46,$S46))</f>
        <v/>
      </c>
      <c r="U46" s="25">
        <f>IF($C46="","",IF($T46=0,"—",IF(AND($R46&gt;$Q46,$R46&gt;=$S46),"Weekly",IF($S46&gt;MAX($Q46,$R46),"Rest day","Daily"))))</f>
        <v/>
      </c>
      <c r="V46" s="18">
        <f>IF($C46="","",IFERROR(VLOOKUP($C46,'2. Employees'!$C:$J,8,FALSE),""))</f>
        <v/>
      </c>
      <c r="W46" s="19">
        <f>IF($C46="","",$T46*$V46)</f>
        <v/>
      </c>
      <c r="X46" s="26">
        <f>IF($C46="","",IF($O46&gt;6,"More than six days. Section 26(1) does not allow it.",IF(AND($T46&gt;0,$F46&lt;&gt;"Yes"),"Overtime without consent recorded. First proviso to section 27.",IF(AND($R46&gt;$Q46,$R46&gt;=$S46),"Weekly basis pays more, so the weekly basis applies.",IF($S46&gt;MAX($Q46,$R46),"Rest day worked. Rule 6(4) pays it at the overtime rate.",IF($T46&gt;0,"Daily basis applies.",""))))))</f>
        <v/>
      </c>
    </row>
    <row r="47">
      <c r="B47" s="15" t="n">
        <v>41</v>
      </c>
      <c r="C47" s="16" t="n"/>
      <c r="D47" s="21">
        <f>IF($C47="","",IFERROR(VLOOKUP($C47,'2. Employees'!$C:$D,2,FALSE),"not on sheet 2"))</f>
        <v/>
      </c>
      <c r="E47" s="22" t="n"/>
      <c r="F47" s="14" t="n"/>
      <c r="G47" s="12" t="n"/>
      <c r="H47" s="12" t="n"/>
      <c r="I47" s="12" t="n"/>
      <c r="J47" s="12" t="n"/>
      <c r="K47" s="12" t="n"/>
      <c r="L47" s="12" t="n"/>
      <c r="M47" s="12" t="n"/>
      <c r="N47" s="12" t="n"/>
      <c r="O47" s="15">
        <f>IF($C47="","",COUNTIF($G47:$M47,"&gt;0"))</f>
        <v/>
      </c>
      <c r="P47" s="23">
        <f>IF($C47="","",SUM($G47:$M47))</f>
        <v/>
      </c>
      <c r="Q47" s="23">
        <f>IF($C47="","",SUMPRODUCT(($G47:$M47&gt;'1. Rules &amp; Rates'!$C$7)*($G47:$M47-'1. Rules &amp; Rates'!$C$7)))</f>
        <v/>
      </c>
      <c r="R47" s="23">
        <f>IF($C47="","",MAX(0,$P47-'1. Rules &amp; Rates'!$C$8))</f>
        <v/>
      </c>
      <c r="S47" s="23">
        <f>IF($C47="","",IF($N47="",0,$N47))</f>
        <v/>
      </c>
      <c r="T47" s="24">
        <f>IF($C47="","",MAX($Q47,$R47,$S47))</f>
        <v/>
      </c>
      <c r="U47" s="25">
        <f>IF($C47="","",IF($T47=0,"—",IF(AND($R47&gt;$Q47,$R47&gt;=$S47),"Weekly",IF($S47&gt;MAX($Q47,$R47),"Rest day","Daily"))))</f>
        <v/>
      </c>
      <c r="V47" s="18">
        <f>IF($C47="","",IFERROR(VLOOKUP($C47,'2. Employees'!$C:$J,8,FALSE),""))</f>
        <v/>
      </c>
      <c r="W47" s="19">
        <f>IF($C47="","",$T47*$V47)</f>
        <v/>
      </c>
      <c r="X47" s="26">
        <f>IF($C47="","",IF($O47&gt;6,"More than six days. Section 26(1) does not allow it.",IF(AND($T47&gt;0,$F47&lt;&gt;"Yes"),"Overtime without consent recorded. First proviso to section 27.",IF(AND($R47&gt;$Q47,$R47&gt;=$S47),"Weekly basis pays more, so the weekly basis applies.",IF($S47&gt;MAX($Q47,$R47),"Rest day worked. Rule 6(4) pays it at the overtime rate.",IF($T47&gt;0,"Daily basis applies.",""))))))</f>
        <v/>
      </c>
    </row>
    <row r="48">
      <c r="B48" s="15" t="n">
        <v>42</v>
      </c>
      <c r="C48" s="16" t="n"/>
      <c r="D48" s="21">
        <f>IF($C48="","",IFERROR(VLOOKUP($C48,'2. Employees'!$C:$D,2,FALSE),"not on sheet 2"))</f>
        <v/>
      </c>
      <c r="E48" s="22" t="n"/>
      <c r="F48" s="14" t="n"/>
      <c r="G48" s="12" t="n"/>
      <c r="H48" s="12" t="n"/>
      <c r="I48" s="12" t="n"/>
      <c r="J48" s="12" t="n"/>
      <c r="K48" s="12" t="n"/>
      <c r="L48" s="12" t="n"/>
      <c r="M48" s="12" t="n"/>
      <c r="N48" s="12" t="n"/>
      <c r="O48" s="15">
        <f>IF($C48="","",COUNTIF($G48:$M48,"&gt;0"))</f>
        <v/>
      </c>
      <c r="P48" s="23">
        <f>IF($C48="","",SUM($G48:$M48))</f>
        <v/>
      </c>
      <c r="Q48" s="23">
        <f>IF($C48="","",SUMPRODUCT(($G48:$M48&gt;'1. Rules &amp; Rates'!$C$7)*($G48:$M48-'1. Rules &amp; Rates'!$C$7)))</f>
        <v/>
      </c>
      <c r="R48" s="23">
        <f>IF($C48="","",MAX(0,$P48-'1. Rules &amp; Rates'!$C$8))</f>
        <v/>
      </c>
      <c r="S48" s="23">
        <f>IF($C48="","",IF($N48="",0,$N48))</f>
        <v/>
      </c>
      <c r="T48" s="24">
        <f>IF($C48="","",MAX($Q48,$R48,$S48))</f>
        <v/>
      </c>
      <c r="U48" s="25">
        <f>IF($C48="","",IF($T48=0,"—",IF(AND($R48&gt;$Q48,$R48&gt;=$S48),"Weekly",IF($S48&gt;MAX($Q48,$R48),"Rest day","Daily"))))</f>
        <v/>
      </c>
      <c r="V48" s="18">
        <f>IF($C48="","",IFERROR(VLOOKUP($C48,'2. Employees'!$C:$J,8,FALSE),""))</f>
        <v/>
      </c>
      <c r="W48" s="19">
        <f>IF($C48="","",$T48*$V48)</f>
        <v/>
      </c>
      <c r="X48" s="26">
        <f>IF($C48="","",IF($O48&gt;6,"More than six days. Section 26(1) does not allow it.",IF(AND($T48&gt;0,$F48&lt;&gt;"Yes"),"Overtime without consent recorded. First proviso to section 27.",IF(AND($R48&gt;$Q48,$R48&gt;=$S48),"Weekly basis pays more, so the weekly basis applies.",IF($S48&gt;MAX($Q48,$R48),"Rest day worked. Rule 6(4) pays it at the overtime rate.",IF($T48&gt;0,"Daily basis applies.",""))))))</f>
        <v/>
      </c>
    </row>
    <row r="49">
      <c r="B49" s="15" t="n">
        <v>43</v>
      </c>
      <c r="C49" s="16" t="n"/>
      <c r="D49" s="21">
        <f>IF($C49="","",IFERROR(VLOOKUP($C49,'2. Employees'!$C:$D,2,FALSE),"not on sheet 2"))</f>
        <v/>
      </c>
      <c r="E49" s="22" t="n"/>
      <c r="F49" s="14" t="n"/>
      <c r="G49" s="12" t="n"/>
      <c r="H49" s="12" t="n"/>
      <c r="I49" s="12" t="n"/>
      <c r="J49" s="12" t="n"/>
      <c r="K49" s="12" t="n"/>
      <c r="L49" s="12" t="n"/>
      <c r="M49" s="12" t="n"/>
      <c r="N49" s="12" t="n"/>
      <c r="O49" s="15">
        <f>IF($C49="","",COUNTIF($G49:$M49,"&gt;0"))</f>
        <v/>
      </c>
      <c r="P49" s="23">
        <f>IF($C49="","",SUM($G49:$M49))</f>
        <v/>
      </c>
      <c r="Q49" s="23">
        <f>IF($C49="","",SUMPRODUCT(($G49:$M49&gt;'1. Rules &amp; Rates'!$C$7)*($G49:$M49-'1. Rules &amp; Rates'!$C$7)))</f>
        <v/>
      </c>
      <c r="R49" s="23">
        <f>IF($C49="","",MAX(0,$P49-'1. Rules &amp; Rates'!$C$8))</f>
        <v/>
      </c>
      <c r="S49" s="23">
        <f>IF($C49="","",IF($N49="",0,$N49))</f>
        <v/>
      </c>
      <c r="T49" s="24">
        <f>IF($C49="","",MAX($Q49,$R49,$S49))</f>
        <v/>
      </c>
      <c r="U49" s="25">
        <f>IF($C49="","",IF($T49=0,"—",IF(AND($R49&gt;$Q49,$R49&gt;=$S49),"Weekly",IF($S49&gt;MAX($Q49,$R49),"Rest day","Daily"))))</f>
        <v/>
      </c>
      <c r="V49" s="18">
        <f>IF($C49="","",IFERROR(VLOOKUP($C49,'2. Employees'!$C:$J,8,FALSE),""))</f>
        <v/>
      </c>
      <c r="W49" s="19">
        <f>IF($C49="","",$T49*$V49)</f>
        <v/>
      </c>
      <c r="X49" s="26">
        <f>IF($C49="","",IF($O49&gt;6,"More than six days. Section 26(1) does not allow it.",IF(AND($T49&gt;0,$F49&lt;&gt;"Yes"),"Overtime without consent recorded. First proviso to section 27.",IF(AND($R49&gt;$Q49,$R49&gt;=$S49),"Weekly basis pays more, so the weekly basis applies.",IF($S49&gt;MAX($Q49,$R49),"Rest day worked. Rule 6(4) pays it at the overtime rate.",IF($T49&gt;0,"Daily basis applies.",""))))))</f>
        <v/>
      </c>
    </row>
    <row r="50">
      <c r="B50" s="15" t="n">
        <v>44</v>
      </c>
      <c r="C50" s="16" t="n"/>
      <c r="D50" s="21">
        <f>IF($C50="","",IFERROR(VLOOKUP($C50,'2. Employees'!$C:$D,2,FALSE),"not on sheet 2"))</f>
        <v/>
      </c>
      <c r="E50" s="22" t="n"/>
      <c r="F50" s="14" t="n"/>
      <c r="G50" s="12" t="n"/>
      <c r="H50" s="12" t="n"/>
      <c r="I50" s="12" t="n"/>
      <c r="J50" s="12" t="n"/>
      <c r="K50" s="12" t="n"/>
      <c r="L50" s="12" t="n"/>
      <c r="M50" s="12" t="n"/>
      <c r="N50" s="12" t="n"/>
      <c r="O50" s="15">
        <f>IF($C50="","",COUNTIF($G50:$M50,"&gt;0"))</f>
        <v/>
      </c>
      <c r="P50" s="23">
        <f>IF($C50="","",SUM($G50:$M50))</f>
        <v/>
      </c>
      <c r="Q50" s="23">
        <f>IF($C50="","",SUMPRODUCT(($G50:$M50&gt;'1. Rules &amp; Rates'!$C$7)*($G50:$M50-'1. Rules &amp; Rates'!$C$7)))</f>
        <v/>
      </c>
      <c r="R50" s="23">
        <f>IF($C50="","",MAX(0,$P50-'1. Rules &amp; Rates'!$C$8))</f>
        <v/>
      </c>
      <c r="S50" s="23">
        <f>IF($C50="","",IF($N50="",0,$N50))</f>
        <v/>
      </c>
      <c r="T50" s="24">
        <f>IF($C50="","",MAX($Q50,$R50,$S50))</f>
        <v/>
      </c>
      <c r="U50" s="25">
        <f>IF($C50="","",IF($T50=0,"—",IF(AND($R50&gt;$Q50,$R50&gt;=$S50),"Weekly",IF($S50&gt;MAX($Q50,$R50),"Rest day","Daily"))))</f>
        <v/>
      </c>
      <c r="V50" s="18">
        <f>IF($C50="","",IFERROR(VLOOKUP($C50,'2. Employees'!$C:$J,8,FALSE),""))</f>
        <v/>
      </c>
      <c r="W50" s="19">
        <f>IF($C50="","",$T50*$V50)</f>
        <v/>
      </c>
      <c r="X50" s="26">
        <f>IF($C50="","",IF($O50&gt;6,"More than six days. Section 26(1) does not allow it.",IF(AND($T50&gt;0,$F50&lt;&gt;"Yes"),"Overtime without consent recorded. First proviso to section 27.",IF(AND($R50&gt;$Q50,$R50&gt;=$S50),"Weekly basis pays more, so the weekly basis applies.",IF($S50&gt;MAX($Q50,$R50),"Rest day worked. Rule 6(4) pays it at the overtime rate.",IF($T50&gt;0,"Daily basis applies.",""))))))</f>
        <v/>
      </c>
    </row>
    <row r="51">
      <c r="B51" s="15" t="n">
        <v>45</v>
      </c>
      <c r="C51" s="16" t="n"/>
      <c r="D51" s="21">
        <f>IF($C51="","",IFERROR(VLOOKUP($C51,'2. Employees'!$C:$D,2,FALSE),"not on sheet 2"))</f>
        <v/>
      </c>
      <c r="E51" s="22" t="n"/>
      <c r="F51" s="14" t="n"/>
      <c r="G51" s="12" t="n"/>
      <c r="H51" s="12" t="n"/>
      <c r="I51" s="12" t="n"/>
      <c r="J51" s="12" t="n"/>
      <c r="K51" s="12" t="n"/>
      <c r="L51" s="12" t="n"/>
      <c r="M51" s="12" t="n"/>
      <c r="N51" s="12" t="n"/>
      <c r="O51" s="15">
        <f>IF($C51="","",COUNTIF($G51:$M51,"&gt;0"))</f>
        <v/>
      </c>
      <c r="P51" s="23">
        <f>IF($C51="","",SUM($G51:$M51))</f>
        <v/>
      </c>
      <c r="Q51" s="23">
        <f>IF($C51="","",SUMPRODUCT(($G51:$M51&gt;'1. Rules &amp; Rates'!$C$7)*($G51:$M51-'1. Rules &amp; Rates'!$C$7)))</f>
        <v/>
      </c>
      <c r="R51" s="23">
        <f>IF($C51="","",MAX(0,$P51-'1. Rules &amp; Rates'!$C$8))</f>
        <v/>
      </c>
      <c r="S51" s="23">
        <f>IF($C51="","",IF($N51="",0,$N51))</f>
        <v/>
      </c>
      <c r="T51" s="24">
        <f>IF($C51="","",MAX($Q51,$R51,$S51))</f>
        <v/>
      </c>
      <c r="U51" s="25">
        <f>IF($C51="","",IF($T51=0,"—",IF(AND($R51&gt;$Q51,$R51&gt;=$S51),"Weekly",IF($S51&gt;MAX($Q51,$R51),"Rest day","Daily"))))</f>
        <v/>
      </c>
      <c r="V51" s="18">
        <f>IF($C51="","",IFERROR(VLOOKUP($C51,'2. Employees'!$C:$J,8,FALSE),""))</f>
        <v/>
      </c>
      <c r="W51" s="19">
        <f>IF($C51="","",$T51*$V51)</f>
        <v/>
      </c>
      <c r="X51" s="26">
        <f>IF($C51="","",IF($O51&gt;6,"More than six days. Section 26(1) does not allow it.",IF(AND($T51&gt;0,$F51&lt;&gt;"Yes"),"Overtime without consent recorded. First proviso to section 27.",IF(AND($R51&gt;$Q51,$R51&gt;=$S51),"Weekly basis pays more, so the weekly basis applies.",IF($S51&gt;MAX($Q51,$R51),"Rest day worked. Rule 6(4) pays it at the overtime rate.",IF($T51&gt;0,"Daily basis applies.",""))))))</f>
        <v/>
      </c>
    </row>
    <row r="52">
      <c r="B52" s="15" t="n">
        <v>46</v>
      </c>
      <c r="C52" s="16" t="n"/>
      <c r="D52" s="21">
        <f>IF($C52="","",IFERROR(VLOOKUP($C52,'2. Employees'!$C:$D,2,FALSE),"not on sheet 2"))</f>
        <v/>
      </c>
      <c r="E52" s="22" t="n"/>
      <c r="F52" s="14" t="n"/>
      <c r="G52" s="12" t="n"/>
      <c r="H52" s="12" t="n"/>
      <c r="I52" s="12" t="n"/>
      <c r="J52" s="12" t="n"/>
      <c r="K52" s="12" t="n"/>
      <c r="L52" s="12" t="n"/>
      <c r="M52" s="12" t="n"/>
      <c r="N52" s="12" t="n"/>
      <c r="O52" s="15">
        <f>IF($C52="","",COUNTIF($G52:$M52,"&gt;0"))</f>
        <v/>
      </c>
      <c r="P52" s="23">
        <f>IF($C52="","",SUM($G52:$M52))</f>
        <v/>
      </c>
      <c r="Q52" s="23">
        <f>IF($C52="","",SUMPRODUCT(($G52:$M52&gt;'1. Rules &amp; Rates'!$C$7)*($G52:$M52-'1. Rules &amp; Rates'!$C$7)))</f>
        <v/>
      </c>
      <c r="R52" s="23">
        <f>IF($C52="","",MAX(0,$P52-'1. Rules &amp; Rates'!$C$8))</f>
        <v/>
      </c>
      <c r="S52" s="23">
        <f>IF($C52="","",IF($N52="",0,$N52))</f>
        <v/>
      </c>
      <c r="T52" s="24">
        <f>IF($C52="","",MAX($Q52,$R52,$S52))</f>
        <v/>
      </c>
      <c r="U52" s="25">
        <f>IF($C52="","",IF($T52=0,"—",IF(AND($R52&gt;$Q52,$R52&gt;=$S52),"Weekly",IF($S52&gt;MAX($Q52,$R52),"Rest day","Daily"))))</f>
        <v/>
      </c>
      <c r="V52" s="18">
        <f>IF($C52="","",IFERROR(VLOOKUP($C52,'2. Employees'!$C:$J,8,FALSE),""))</f>
        <v/>
      </c>
      <c r="W52" s="19">
        <f>IF($C52="","",$T52*$V52)</f>
        <v/>
      </c>
      <c r="X52" s="26">
        <f>IF($C52="","",IF($O52&gt;6,"More than six days. Section 26(1) does not allow it.",IF(AND($T52&gt;0,$F52&lt;&gt;"Yes"),"Overtime without consent recorded. First proviso to section 27.",IF(AND($R52&gt;$Q52,$R52&gt;=$S52),"Weekly basis pays more, so the weekly basis applies.",IF($S52&gt;MAX($Q52,$R52),"Rest day worked. Rule 6(4) pays it at the overtime rate.",IF($T52&gt;0,"Daily basis applies.",""))))))</f>
        <v/>
      </c>
    </row>
    <row r="53">
      <c r="B53" s="15" t="n">
        <v>47</v>
      </c>
      <c r="C53" s="16" t="n"/>
      <c r="D53" s="21">
        <f>IF($C53="","",IFERROR(VLOOKUP($C53,'2. Employees'!$C:$D,2,FALSE),"not on sheet 2"))</f>
        <v/>
      </c>
      <c r="E53" s="22" t="n"/>
      <c r="F53" s="14" t="n"/>
      <c r="G53" s="12" t="n"/>
      <c r="H53" s="12" t="n"/>
      <c r="I53" s="12" t="n"/>
      <c r="J53" s="12" t="n"/>
      <c r="K53" s="12" t="n"/>
      <c r="L53" s="12" t="n"/>
      <c r="M53" s="12" t="n"/>
      <c r="N53" s="12" t="n"/>
      <c r="O53" s="15">
        <f>IF($C53="","",COUNTIF($G53:$M53,"&gt;0"))</f>
        <v/>
      </c>
      <c r="P53" s="23">
        <f>IF($C53="","",SUM($G53:$M53))</f>
        <v/>
      </c>
      <c r="Q53" s="23">
        <f>IF($C53="","",SUMPRODUCT(($G53:$M53&gt;'1. Rules &amp; Rates'!$C$7)*($G53:$M53-'1. Rules &amp; Rates'!$C$7)))</f>
        <v/>
      </c>
      <c r="R53" s="23">
        <f>IF($C53="","",MAX(0,$P53-'1. Rules &amp; Rates'!$C$8))</f>
        <v/>
      </c>
      <c r="S53" s="23">
        <f>IF($C53="","",IF($N53="",0,$N53))</f>
        <v/>
      </c>
      <c r="T53" s="24">
        <f>IF($C53="","",MAX($Q53,$R53,$S53))</f>
        <v/>
      </c>
      <c r="U53" s="25">
        <f>IF($C53="","",IF($T53=0,"—",IF(AND($R53&gt;$Q53,$R53&gt;=$S53),"Weekly",IF($S53&gt;MAX($Q53,$R53),"Rest day","Daily"))))</f>
        <v/>
      </c>
      <c r="V53" s="18">
        <f>IF($C53="","",IFERROR(VLOOKUP($C53,'2. Employees'!$C:$J,8,FALSE),""))</f>
        <v/>
      </c>
      <c r="W53" s="19">
        <f>IF($C53="","",$T53*$V53)</f>
        <v/>
      </c>
      <c r="X53" s="26">
        <f>IF($C53="","",IF($O53&gt;6,"More than six days. Section 26(1) does not allow it.",IF(AND($T53&gt;0,$F53&lt;&gt;"Yes"),"Overtime without consent recorded. First proviso to section 27.",IF(AND($R53&gt;$Q53,$R53&gt;=$S53),"Weekly basis pays more, so the weekly basis applies.",IF($S53&gt;MAX($Q53,$R53),"Rest day worked. Rule 6(4) pays it at the overtime rate.",IF($T53&gt;0,"Daily basis applies.",""))))))</f>
        <v/>
      </c>
    </row>
    <row r="54">
      <c r="B54" s="15" t="n">
        <v>48</v>
      </c>
      <c r="C54" s="16" t="n"/>
      <c r="D54" s="21">
        <f>IF($C54="","",IFERROR(VLOOKUP($C54,'2. Employees'!$C:$D,2,FALSE),"not on sheet 2"))</f>
        <v/>
      </c>
      <c r="E54" s="22" t="n"/>
      <c r="F54" s="14" t="n"/>
      <c r="G54" s="12" t="n"/>
      <c r="H54" s="12" t="n"/>
      <c r="I54" s="12" t="n"/>
      <c r="J54" s="12" t="n"/>
      <c r="K54" s="12" t="n"/>
      <c r="L54" s="12" t="n"/>
      <c r="M54" s="12" t="n"/>
      <c r="N54" s="12" t="n"/>
      <c r="O54" s="15">
        <f>IF($C54="","",COUNTIF($G54:$M54,"&gt;0"))</f>
        <v/>
      </c>
      <c r="P54" s="23">
        <f>IF($C54="","",SUM($G54:$M54))</f>
        <v/>
      </c>
      <c r="Q54" s="23">
        <f>IF($C54="","",SUMPRODUCT(($G54:$M54&gt;'1. Rules &amp; Rates'!$C$7)*($G54:$M54-'1. Rules &amp; Rates'!$C$7)))</f>
        <v/>
      </c>
      <c r="R54" s="23">
        <f>IF($C54="","",MAX(0,$P54-'1. Rules &amp; Rates'!$C$8))</f>
        <v/>
      </c>
      <c r="S54" s="23">
        <f>IF($C54="","",IF($N54="",0,$N54))</f>
        <v/>
      </c>
      <c r="T54" s="24">
        <f>IF($C54="","",MAX($Q54,$R54,$S54))</f>
        <v/>
      </c>
      <c r="U54" s="25">
        <f>IF($C54="","",IF($T54=0,"—",IF(AND($R54&gt;$Q54,$R54&gt;=$S54),"Weekly",IF($S54&gt;MAX($Q54,$R54),"Rest day","Daily"))))</f>
        <v/>
      </c>
      <c r="V54" s="18">
        <f>IF($C54="","",IFERROR(VLOOKUP($C54,'2. Employees'!$C:$J,8,FALSE),""))</f>
        <v/>
      </c>
      <c r="W54" s="19">
        <f>IF($C54="","",$T54*$V54)</f>
        <v/>
      </c>
      <c r="X54" s="26">
        <f>IF($C54="","",IF($O54&gt;6,"More than six days. Section 26(1) does not allow it.",IF(AND($T54&gt;0,$F54&lt;&gt;"Yes"),"Overtime without consent recorded. First proviso to section 27.",IF(AND($R54&gt;$Q54,$R54&gt;=$S54),"Weekly basis pays more, so the weekly basis applies.",IF($S54&gt;MAX($Q54,$R54),"Rest day worked. Rule 6(4) pays it at the overtime rate.",IF($T54&gt;0,"Daily basis applies.",""))))))</f>
        <v/>
      </c>
    </row>
    <row r="55">
      <c r="B55" s="15" t="n">
        <v>49</v>
      </c>
      <c r="C55" s="16" t="n"/>
      <c r="D55" s="21">
        <f>IF($C55="","",IFERROR(VLOOKUP($C55,'2. Employees'!$C:$D,2,FALSE),"not on sheet 2"))</f>
        <v/>
      </c>
      <c r="E55" s="22" t="n"/>
      <c r="F55" s="14" t="n"/>
      <c r="G55" s="12" t="n"/>
      <c r="H55" s="12" t="n"/>
      <c r="I55" s="12" t="n"/>
      <c r="J55" s="12" t="n"/>
      <c r="K55" s="12" t="n"/>
      <c r="L55" s="12" t="n"/>
      <c r="M55" s="12" t="n"/>
      <c r="N55" s="12" t="n"/>
      <c r="O55" s="15">
        <f>IF($C55="","",COUNTIF($G55:$M55,"&gt;0"))</f>
        <v/>
      </c>
      <c r="P55" s="23">
        <f>IF($C55="","",SUM($G55:$M55))</f>
        <v/>
      </c>
      <c r="Q55" s="23">
        <f>IF($C55="","",SUMPRODUCT(($G55:$M55&gt;'1. Rules &amp; Rates'!$C$7)*($G55:$M55-'1. Rules &amp; Rates'!$C$7)))</f>
        <v/>
      </c>
      <c r="R55" s="23">
        <f>IF($C55="","",MAX(0,$P55-'1. Rules &amp; Rates'!$C$8))</f>
        <v/>
      </c>
      <c r="S55" s="23">
        <f>IF($C55="","",IF($N55="",0,$N55))</f>
        <v/>
      </c>
      <c r="T55" s="24">
        <f>IF($C55="","",MAX($Q55,$R55,$S55))</f>
        <v/>
      </c>
      <c r="U55" s="25">
        <f>IF($C55="","",IF($T55=0,"—",IF(AND($R55&gt;$Q55,$R55&gt;=$S55),"Weekly",IF($S55&gt;MAX($Q55,$R55),"Rest day","Daily"))))</f>
        <v/>
      </c>
      <c r="V55" s="18">
        <f>IF($C55="","",IFERROR(VLOOKUP($C55,'2. Employees'!$C:$J,8,FALSE),""))</f>
        <v/>
      </c>
      <c r="W55" s="19">
        <f>IF($C55="","",$T55*$V55)</f>
        <v/>
      </c>
      <c r="X55" s="26">
        <f>IF($C55="","",IF($O55&gt;6,"More than six days. Section 26(1) does not allow it.",IF(AND($T55&gt;0,$F55&lt;&gt;"Yes"),"Overtime without consent recorded. First proviso to section 27.",IF(AND($R55&gt;$Q55,$R55&gt;=$S55),"Weekly basis pays more, so the weekly basis applies.",IF($S55&gt;MAX($Q55,$R55),"Rest day worked. Rule 6(4) pays it at the overtime rate.",IF($T55&gt;0,"Daily basis applies.",""))))))</f>
        <v/>
      </c>
    </row>
    <row r="56">
      <c r="B56" s="15" t="n">
        <v>50</v>
      </c>
      <c r="C56" s="16" t="n"/>
      <c r="D56" s="21">
        <f>IF($C56="","",IFERROR(VLOOKUP($C56,'2. Employees'!$C:$D,2,FALSE),"not on sheet 2"))</f>
        <v/>
      </c>
      <c r="E56" s="22" t="n"/>
      <c r="F56" s="14" t="n"/>
      <c r="G56" s="12" t="n"/>
      <c r="H56" s="12" t="n"/>
      <c r="I56" s="12" t="n"/>
      <c r="J56" s="12" t="n"/>
      <c r="K56" s="12" t="n"/>
      <c r="L56" s="12" t="n"/>
      <c r="M56" s="12" t="n"/>
      <c r="N56" s="12" t="n"/>
      <c r="O56" s="15">
        <f>IF($C56="","",COUNTIF($G56:$M56,"&gt;0"))</f>
        <v/>
      </c>
      <c r="P56" s="23">
        <f>IF($C56="","",SUM($G56:$M56))</f>
        <v/>
      </c>
      <c r="Q56" s="23">
        <f>IF($C56="","",SUMPRODUCT(($G56:$M56&gt;'1. Rules &amp; Rates'!$C$7)*($G56:$M56-'1. Rules &amp; Rates'!$C$7)))</f>
        <v/>
      </c>
      <c r="R56" s="23">
        <f>IF($C56="","",MAX(0,$P56-'1. Rules &amp; Rates'!$C$8))</f>
        <v/>
      </c>
      <c r="S56" s="23">
        <f>IF($C56="","",IF($N56="",0,$N56))</f>
        <v/>
      </c>
      <c r="T56" s="24">
        <f>IF($C56="","",MAX($Q56,$R56,$S56))</f>
        <v/>
      </c>
      <c r="U56" s="25">
        <f>IF($C56="","",IF($T56=0,"—",IF(AND($R56&gt;$Q56,$R56&gt;=$S56),"Weekly",IF($S56&gt;MAX($Q56,$R56),"Rest day","Daily"))))</f>
        <v/>
      </c>
      <c r="V56" s="18">
        <f>IF($C56="","",IFERROR(VLOOKUP($C56,'2. Employees'!$C:$J,8,FALSE),""))</f>
        <v/>
      </c>
      <c r="W56" s="19">
        <f>IF($C56="","",$T56*$V56)</f>
        <v/>
      </c>
      <c r="X56" s="26">
        <f>IF($C56="","",IF($O56&gt;6,"More than six days. Section 26(1) does not allow it.",IF(AND($T56&gt;0,$F56&lt;&gt;"Yes"),"Overtime without consent recorded. First proviso to section 27.",IF(AND($R56&gt;$Q56,$R56&gt;=$S56),"Weekly basis pays more, so the weekly basis applies.",IF($S56&gt;MAX($Q56,$R56),"Rest day worked. Rule 6(4) pays it at the overtime rate.",IF($T56&gt;0,"Daily basis applies.",""))))))</f>
        <v/>
      </c>
    </row>
    <row r="57">
      <c r="B57" s="15" t="n">
        <v>51</v>
      </c>
      <c r="C57" s="16" t="n"/>
      <c r="D57" s="21">
        <f>IF($C57="","",IFERROR(VLOOKUP($C57,'2. Employees'!$C:$D,2,FALSE),"not on sheet 2"))</f>
        <v/>
      </c>
      <c r="E57" s="22" t="n"/>
      <c r="F57" s="14" t="n"/>
      <c r="G57" s="12" t="n"/>
      <c r="H57" s="12" t="n"/>
      <c r="I57" s="12" t="n"/>
      <c r="J57" s="12" t="n"/>
      <c r="K57" s="12" t="n"/>
      <c r="L57" s="12" t="n"/>
      <c r="M57" s="12" t="n"/>
      <c r="N57" s="12" t="n"/>
      <c r="O57" s="15">
        <f>IF($C57="","",COUNTIF($G57:$M57,"&gt;0"))</f>
        <v/>
      </c>
      <c r="P57" s="23">
        <f>IF($C57="","",SUM($G57:$M57))</f>
        <v/>
      </c>
      <c r="Q57" s="23">
        <f>IF($C57="","",SUMPRODUCT(($G57:$M57&gt;'1. Rules &amp; Rates'!$C$7)*($G57:$M57-'1. Rules &amp; Rates'!$C$7)))</f>
        <v/>
      </c>
      <c r="R57" s="23">
        <f>IF($C57="","",MAX(0,$P57-'1. Rules &amp; Rates'!$C$8))</f>
        <v/>
      </c>
      <c r="S57" s="23">
        <f>IF($C57="","",IF($N57="",0,$N57))</f>
        <v/>
      </c>
      <c r="T57" s="24">
        <f>IF($C57="","",MAX($Q57,$R57,$S57))</f>
        <v/>
      </c>
      <c r="U57" s="25">
        <f>IF($C57="","",IF($T57=0,"—",IF(AND($R57&gt;$Q57,$R57&gt;=$S57),"Weekly",IF($S57&gt;MAX($Q57,$R57),"Rest day","Daily"))))</f>
        <v/>
      </c>
      <c r="V57" s="18">
        <f>IF($C57="","",IFERROR(VLOOKUP($C57,'2. Employees'!$C:$J,8,FALSE),""))</f>
        <v/>
      </c>
      <c r="W57" s="19">
        <f>IF($C57="","",$T57*$V57)</f>
        <v/>
      </c>
      <c r="X57" s="26">
        <f>IF($C57="","",IF($O57&gt;6,"More than six days. Section 26(1) does not allow it.",IF(AND($T57&gt;0,$F57&lt;&gt;"Yes"),"Overtime without consent recorded. First proviso to section 27.",IF(AND($R57&gt;$Q57,$R57&gt;=$S57),"Weekly basis pays more, so the weekly basis applies.",IF($S57&gt;MAX($Q57,$R57),"Rest day worked. Rule 6(4) pays it at the overtime rate.",IF($T57&gt;0,"Daily basis applies.",""))))))</f>
        <v/>
      </c>
    </row>
    <row r="58">
      <c r="B58" s="15" t="n">
        <v>52</v>
      </c>
      <c r="C58" s="16" t="n"/>
      <c r="D58" s="21">
        <f>IF($C58="","",IFERROR(VLOOKUP($C58,'2. Employees'!$C:$D,2,FALSE),"not on sheet 2"))</f>
        <v/>
      </c>
      <c r="E58" s="22" t="n"/>
      <c r="F58" s="14" t="n"/>
      <c r="G58" s="12" t="n"/>
      <c r="H58" s="12" t="n"/>
      <c r="I58" s="12" t="n"/>
      <c r="J58" s="12" t="n"/>
      <c r="K58" s="12" t="n"/>
      <c r="L58" s="12" t="n"/>
      <c r="M58" s="12" t="n"/>
      <c r="N58" s="12" t="n"/>
      <c r="O58" s="15">
        <f>IF($C58="","",COUNTIF($G58:$M58,"&gt;0"))</f>
        <v/>
      </c>
      <c r="P58" s="23">
        <f>IF($C58="","",SUM($G58:$M58))</f>
        <v/>
      </c>
      <c r="Q58" s="23">
        <f>IF($C58="","",SUMPRODUCT(($G58:$M58&gt;'1. Rules &amp; Rates'!$C$7)*($G58:$M58-'1. Rules &amp; Rates'!$C$7)))</f>
        <v/>
      </c>
      <c r="R58" s="23">
        <f>IF($C58="","",MAX(0,$P58-'1. Rules &amp; Rates'!$C$8))</f>
        <v/>
      </c>
      <c r="S58" s="23">
        <f>IF($C58="","",IF($N58="",0,$N58))</f>
        <v/>
      </c>
      <c r="T58" s="24">
        <f>IF($C58="","",MAX($Q58,$R58,$S58))</f>
        <v/>
      </c>
      <c r="U58" s="25">
        <f>IF($C58="","",IF($T58=0,"—",IF(AND($R58&gt;$Q58,$R58&gt;=$S58),"Weekly",IF($S58&gt;MAX($Q58,$R58),"Rest day","Daily"))))</f>
        <v/>
      </c>
      <c r="V58" s="18">
        <f>IF($C58="","",IFERROR(VLOOKUP($C58,'2. Employees'!$C:$J,8,FALSE),""))</f>
        <v/>
      </c>
      <c r="W58" s="19">
        <f>IF($C58="","",$T58*$V58)</f>
        <v/>
      </c>
      <c r="X58" s="26">
        <f>IF($C58="","",IF($O58&gt;6,"More than six days. Section 26(1) does not allow it.",IF(AND($T58&gt;0,$F58&lt;&gt;"Yes"),"Overtime without consent recorded. First proviso to section 27.",IF(AND($R58&gt;$Q58,$R58&gt;=$S58),"Weekly basis pays more, so the weekly basis applies.",IF($S58&gt;MAX($Q58,$R58),"Rest day worked. Rule 6(4) pays it at the overtime rate.",IF($T58&gt;0,"Daily basis applies.",""))))))</f>
        <v/>
      </c>
    </row>
    <row r="59">
      <c r="B59" s="15" t="n">
        <v>53</v>
      </c>
      <c r="C59" s="16" t="n"/>
      <c r="D59" s="21">
        <f>IF($C59="","",IFERROR(VLOOKUP($C59,'2. Employees'!$C:$D,2,FALSE),"not on sheet 2"))</f>
        <v/>
      </c>
      <c r="E59" s="22" t="n"/>
      <c r="F59" s="14" t="n"/>
      <c r="G59" s="12" t="n"/>
      <c r="H59" s="12" t="n"/>
      <c r="I59" s="12" t="n"/>
      <c r="J59" s="12" t="n"/>
      <c r="K59" s="12" t="n"/>
      <c r="L59" s="12" t="n"/>
      <c r="M59" s="12" t="n"/>
      <c r="N59" s="12" t="n"/>
      <c r="O59" s="15">
        <f>IF($C59="","",COUNTIF($G59:$M59,"&gt;0"))</f>
        <v/>
      </c>
      <c r="P59" s="23">
        <f>IF($C59="","",SUM($G59:$M59))</f>
        <v/>
      </c>
      <c r="Q59" s="23">
        <f>IF($C59="","",SUMPRODUCT(($G59:$M59&gt;'1. Rules &amp; Rates'!$C$7)*($G59:$M59-'1. Rules &amp; Rates'!$C$7)))</f>
        <v/>
      </c>
      <c r="R59" s="23">
        <f>IF($C59="","",MAX(0,$P59-'1. Rules &amp; Rates'!$C$8))</f>
        <v/>
      </c>
      <c r="S59" s="23">
        <f>IF($C59="","",IF($N59="",0,$N59))</f>
        <v/>
      </c>
      <c r="T59" s="24">
        <f>IF($C59="","",MAX($Q59,$R59,$S59))</f>
        <v/>
      </c>
      <c r="U59" s="25">
        <f>IF($C59="","",IF($T59=0,"—",IF(AND($R59&gt;$Q59,$R59&gt;=$S59),"Weekly",IF($S59&gt;MAX($Q59,$R59),"Rest day","Daily"))))</f>
        <v/>
      </c>
      <c r="V59" s="18">
        <f>IF($C59="","",IFERROR(VLOOKUP($C59,'2. Employees'!$C:$J,8,FALSE),""))</f>
        <v/>
      </c>
      <c r="W59" s="19">
        <f>IF($C59="","",$T59*$V59)</f>
        <v/>
      </c>
      <c r="X59" s="26">
        <f>IF($C59="","",IF($O59&gt;6,"More than six days. Section 26(1) does not allow it.",IF(AND($T59&gt;0,$F59&lt;&gt;"Yes"),"Overtime without consent recorded. First proviso to section 27.",IF(AND($R59&gt;$Q59,$R59&gt;=$S59),"Weekly basis pays more, so the weekly basis applies.",IF($S59&gt;MAX($Q59,$R59),"Rest day worked. Rule 6(4) pays it at the overtime rate.",IF($T59&gt;0,"Daily basis applies.",""))))))</f>
        <v/>
      </c>
    </row>
    <row r="60">
      <c r="B60" s="15" t="n">
        <v>54</v>
      </c>
      <c r="C60" s="16" t="n"/>
      <c r="D60" s="21">
        <f>IF($C60="","",IFERROR(VLOOKUP($C60,'2. Employees'!$C:$D,2,FALSE),"not on sheet 2"))</f>
        <v/>
      </c>
      <c r="E60" s="22" t="n"/>
      <c r="F60" s="14" t="n"/>
      <c r="G60" s="12" t="n"/>
      <c r="H60" s="12" t="n"/>
      <c r="I60" s="12" t="n"/>
      <c r="J60" s="12" t="n"/>
      <c r="K60" s="12" t="n"/>
      <c r="L60" s="12" t="n"/>
      <c r="M60" s="12" t="n"/>
      <c r="N60" s="12" t="n"/>
      <c r="O60" s="15">
        <f>IF($C60="","",COUNTIF($G60:$M60,"&gt;0"))</f>
        <v/>
      </c>
      <c r="P60" s="23">
        <f>IF($C60="","",SUM($G60:$M60))</f>
        <v/>
      </c>
      <c r="Q60" s="23">
        <f>IF($C60="","",SUMPRODUCT(($G60:$M60&gt;'1. Rules &amp; Rates'!$C$7)*($G60:$M60-'1. Rules &amp; Rates'!$C$7)))</f>
        <v/>
      </c>
      <c r="R60" s="23">
        <f>IF($C60="","",MAX(0,$P60-'1. Rules &amp; Rates'!$C$8))</f>
        <v/>
      </c>
      <c r="S60" s="23">
        <f>IF($C60="","",IF($N60="",0,$N60))</f>
        <v/>
      </c>
      <c r="T60" s="24">
        <f>IF($C60="","",MAX($Q60,$R60,$S60))</f>
        <v/>
      </c>
      <c r="U60" s="25">
        <f>IF($C60="","",IF($T60=0,"—",IF(AND($R60&gt;$Q60,$R60&gt;=$S60),"Weekly",IF($S60&gt;MAX($Q60,$R60),"Rest day","Daily"))))</f>
        <v/>
      </c>
      <c r="V60" s="18">
        <f>IF($C60="","",IFERROR(VLOOKUP($C60,'2. Employees'!$C:$J,8,FALSE),""))</f>
        <v/>
      </c>
      <c r="W60" s="19">
        <f>IF($C60="","",$T60*$V60)</f>
        <v/>
      </c>
      <c r="X60" s="26">
        <f>IF($C60="","",IF($O60&gt;6,"More than six days. Section 26(1) does not allow it.",IF(AND($T60&gt;0,$F60&lt;&gt;"Yes"),"Overtime without consent recorded. First proviso to section 27.",IF(AND($R60&gt;$Q60,$R60&gt;=$S60),"Weekly basis pays more, so the weekly basis applies.",IF($S60&gt;MAX($Q60,$R60),"Rest day worked. Rule 6(4) pays it at the overtime rate.",IF($T60&gt;0,"Daily basis applies.",""))))))</f>
        <v/>
      </c>
    </row>
    <row r="61">
      <c r="B61" s="15" t="n">
        <v>55</v>
      </c>
      <c r="C61" s="16" t="n"/>
      <c r="D61" s="21">
        <f>IF($C61="","",IFERROR(VLOOKUP($C61,'2. Employees'!$C:$D,2,FALSE),"not on sheet 2"))</f>
        <v/>
      </c>
      <c r="E61" s="22" t="n"/>
      <c r="F61" s="14" t="n"/>
      <c r="G61" s="12" t="n"/>
      <c r="H61" s="12" t="n"/>
      <c r="I61" s="12" t="n"/>
      <c r="J61" s="12" t="n"/>
      <c r="K61" s="12" t="n"/>
      <c r="L61" s="12" t="n"/>
      <c r="M61" s="12" t="n"/>
      <c r="N61" s="12" t="n"/>
      <c r="O61" s="15">
        <f>IF($C61="","",COUNTIF($G61:$M61,"&gt;0"))</f>
        <v/>
      </c>
      <c r="P61" s="23">
        <f>IF($C61="","",SUM($G61:$M61))</f>
        <v/>
      </c>
      <c r="Q61" s="23">
        <f>IF($C61="","",SUMPRODUCT(($G61:$M61&gt;'1. Rules &amp; Rates'!$C$7)*($G61:$M61-'1. Rules &amp; Rates'!$C$7)))</f>
        <v/>
      </c>
      <c r="R61" s="23">
        <f>IF($C61="","",MAX(0,$P61-'1. Rules &amp; Rates'!$C$8))</f>
        <v/>
      </c>
      <c r="S61" s="23">
        <f>IF($C61="","",IF($N61="",0,$N61))</f>
        <v/>
      </c>
      <c r="T61" s="24">
        <f>IF($C61="","",MAX($Q61,$R61,$S61))</f>
        <v/>
      </c>
      <c r="U61" s="25">
        <f>IF($C61="","",IF($T61=0,"—",IF(AND($R61&gt;$Q61,$R61&gt;=$S61),"Weekly",IF($S61&gt;MAX($Q61,$R61),"Rest day","Daily"))))</f>
        <v/>
      </c>
      <c r="V61" s="18">
        <f>IF($C61="","",IFERROR(VLOOKUP($C61,'2. Employees'!$C:$J,8,FALSE),""))</f>
        <v/>
      </c>
      <c r="W61" s="19">
        <f>IF($C61="","",$T61*$V61)</f>
        <v/>
      </c>
      <c r="X61" s="26">
        <f>IF($C61="","",IF($O61&gt;6,"More than six days. Section 26(1) does not allow it.",IF(AND($T61&gt;0,$F61&lt;&gt;"Yes"),"Overtime without consent recorded. First proviso to section 27.",IF(AND($R61&gt;$Q61,$R61&gt;=$S61),"Weekly basis pays more, so the weekly basis applies.",IF($S61&gt;MAX($Q61,$R61),"Rest day worked. Rule 6(4) pays it at the overtime rate.",IF($T61&gt;0,"Daily basis applies.",""))))))</f>
        <v/>
      </c>
    </row>
    <row r="62">
      <c r="B62" s="15" t="n">
        <v>56</v>
      </c>
      <c r="C62" s="16" t="n"/>
      <c r="D62" s="21">
        <f>IF($C62="","",IFERROR(VLOOKUP($C62,'2. Employees'!$C:$D,2,FALSE),"not on sheet 2"))</f>
        <v/>
      </c>
      <c r="E62" s="22" t="n"/>
      <c r="F62" s="14" t="n"/>
      <c r="G62" s="12" t="n"/>
      <c r="H62" s="12" t="n"/>
      <c r="I62" s="12" t="n"/>
      <c r="J62" s="12" t="n"/>
      <c r="K62" s="12" t="n"/>
      <c r="L62" s="12" t="n"/>
      <c r="M62" s="12" t="n"/>
      <c r="N62" s="12" t="n"/>
      <c r="O62" s="15">
        <f>IF($C62="","",COUNTIF($G62:$M62,"&gt;0"))</f>
        <v/>
      </c>
      <c r="P62" s="23">
        <f>IF($C62="","",SUM($G62:$M62))</f>
        <v/>
      </c>
      <c r="Q62" s="23">
        <f>IF($C62="","",SUMPRODUCT(($G62:$M62&gt;'1. Rules &amp; Rates'!$C$7)*($G62:$M62-'1. Rules &amp; Rates'!$C$7)))</f>
        <v/>
      </c>
      <c r="R62" s="23">
        <f>IF($C62="","",MAX(0,$P62-'1. Rules &amp; Rates'!$C$8))</f>
        <v/>
      </c>
      <c r="S62" s="23">
        <f>IF($C62="","",IF($N62="",0,$N62))</f>
        <v/>
      </c>
      <c r="T62" s="24">
        <f>IF($C62="","",MAX($Q62,$R62,$S62))</f>
        <v/>
      </c>
      <c r="U62" s="25">
        <f>IF($C62="","",IF($T62=0,"—",IF(AND($R62&gt;$Q62,$R62&gt;=$S62),"Weekly",IF($S62&gt;MAX($Q62,$R62),"Rest day","Daily"))))</f>
        <v/>
      </c>
      <c r="V62" s="18">
        <f>IF($C62="","",IFERROR(VLOOKUP($C62,'2. Employees'!$C:$J,8,FALSE),""))</f>
        <v/>
      </c>
      <c r="W62" s="19">
        <f>IF($C62="","",$T62*$V62)</f>
        <v/>
      </c>
      <c r="X62" s="26">
        <f>IF($C62="","",IF($O62&gt;6,"More than six days. Section 26(1) does not allow it.",IF(AND($T62&gt;0,$F62&lt;&gt;"Yes"),"Overtime without consent recorded. First proviso to section 27.",IF(AND($R62&gt;$Q62,$R62&gt;=$S62),"Weekly basis pays more, so the weekly basis applies.",IF($S62&gt;MAX($Q62,$R62),"Rest day worked. Rule 6(4) pays it at the overtime rate.",IF($T62&gt;0,"Daily basis applies.",""))))))</f>
        <v/>
      </c>
    </row>
    <row r="63">
      <c r="B63" s="15" t="n">
        <v>57</v>
      </c>
      <c r="C63" s="16" t="n"/>
      <c r="D63" s="21">
        <f>IF($C63="","",IFERROR(VLOOKUP($C63,'2. Employees'!$C:$D,2,FALSE),"not on sheet 2"))</f>
        <v/>
      </c>
      <c r="E63" s="22" t="n"/>
      <c r="F63" s="14" t="n"/>
      <c r="G63" s="12" t="n"/>
      <c r="H63" s="12" t="n"/>
      <c r="I63" s="12" t="n"/>
      <c r="J63" s="12" t="n"/>
      <c r="K63" s="12" t="n"/>
      <c r="L63" s="12" t="n"/>
      <c r="M63" s="12" t="n"/>
      <c r="N63" s="12" t="n"/>
      <c r="O63" s="15">
        <f>IF($C63="","",COUNTIF($G63:$M63,"&gt;0"))</f>
        <v/>
      </c>
      <c r="P63" s="23">
        <f>IF($C63="","",SUM($G63:$M63))</f>
        <v/>
      </c>
      <c r="Q63" s="23">
        <f>IF($C63="","",SUMPRODUCT(($G63:$M63&gt;'1. Rules &amp; Rates'!$C$7)*($G63:$M63-'1. Rules &amp; Rates'!$C$7)))</f>
        <v/>
      </c>
      <c r="R63" s="23">
        <f>IF($C63="","",MAX(0,$P63-'1. Rules &amp; Rates'!$C$8))</f>
        <v/>
      </c>
      <c r="S63" s="23">
        <f>IF($C63="","",IF($N63="",0,$N63))</f>
        <v/>
      </c>
      <c r="T63" s="24">
        <f>IF($C63="","",MAX($Q63,$R63,$S63))</f>
        <v/>
      </c>
      <c r="U63" s="25">
        <f>IF($C63="","",IF($T63=0,"—",IF(AND($R63&gt;$Q63,$R63&gt;=$S63),"Weekly",IF($S63&gt;MAX($Q63,$R63),"Rest day","Daily"))))</f>
        <v/>
      </c>
      <c r="V63" s="18">
        <f>IF($C63="","",IFERROR(VLOOKUP($C63,'2. Employees'!$C:$J,8,FALSE),""))</f>
        <v/>
      </c>
      <c r="W63" s="19">
        <f>IF($C63="","",$T63*$V63)</f>
        <v/>
      </c>
      <c r="X63" s="26">
        <f>IF($C63="","",IF($O63&gt;6,"More than six days. Section 26(1) does not allow it.",IF(AND($T63&gt;0,$F63&lt;&gt;"Yes"),"Overtime without consent recorded. First proviso to section 27.",IF(AND($R63&gt;$Q63,$R63&gt;=$S63),"Weekly basis pays more, so the weekly basis applies.",IF($S63&gt;MAX($Q63,$R63),"Rest day worked. Rule 6(4) pays it at the overtime rate.",IF($T63&gt;0,"Daily basis applies.",""))))))</f>
        <v/>
      </c>
    </row>
    <row r="64">
      <c r="B64" s="15" t="n">
        <v>58</v>
      </c>
      <c r="C64" s="16" t="n"/>
      <c r="D64" s="21">
        <f>IF($C64="","",IFERROR(VLOOKUP($C64,'2. Employees'!$C:$D,2,FALSE),"not on sheet 2"))</f>
        <v/>
      </c>
      <c r="E64" s="22" t="n"/>
      <c r="F64" s="14" t="n"/>
      <c r="G64" s="12" t="n"/>
      <c r="H64" s="12" t="n"/>
      <c r="I64" s="12" t="n"/>
      <c r="J64" s="12" t="n"/>
      <c r="K64" s="12" t="n"/>
      <c r="L64" s="12" t="n"/>
      <c r="M64" s="12" t="n"/>
      <c r="N64" s="12" t="n"/>
      <c r="O64" s="15">
        <f>IF($C64="","",COUNTIF($G64:$M64,"&gt;0"))</f>
        <v/>
      </c>
      <c r="P64" s="23">
        <f>IF($C64="","",SUM($G64:$M64))</f>
        <v/>
      </c>
      <c r="Q64" s="23">
        <f>IF($C64="","",SUMPRODUCT(($G64:$M64&gt;'1. Rules &amp; Rates'!$C$7)*($G64:$M64-'1. Rules &amp; Rates'!$C$7)))</f>
        <v/>
      </c>
      <c r="R64" s="23">
        <f>IF($C64="","",MAX(0,$P64-'1. Rules &amp; Rates'!$C$8))</f>
        <v/>
      </c>
      <c r="S64" s="23">
        <f>IF($C64="","",IF($N64="",0,$N64))</f>
        <v/>
      </c>
      <c r="T64" s="24">
        <f>IF($C64="","",MAX($Q64,$R64,$S64))</f>
        <v/>
      </c>
      <c r="U64" s="25">
        <f>IF($C64="","",IF($T64=0,"—",IF(AND($R64&gt;$Q64,$R64&gt;=$S64),"Weekly",IF($S64&gt;MAX($Q64,$R64),"Rest day","Daily"))))</f>
        <v/>
      </c>
      <c r="V64" s="18">
        <f>IF($C64="","",IFERROR(VLOOKUP($C64,'2. Employees'!$C:$J,8,FALSE),""))</f>
        <v/>
      </c>
      <c r="W64" s="19">
        <f>IF($C64="","",$T64*$V64)</f>
        <v/>
      </c>
      <c r="X64" s="26">
        <f>IF($C64="","",IF($O64&gt;6,"More than six days. Section 26(1) does not allow it.",IF(AND($T64&gt;0,$F64&lt;&gt;"Yes"),"Overtime without consent recorded. First proviso to section 27.",IF(AND($R64&gt;$Q64,$R64&gt;=$S64),"Weekly basis pays more, so the weekly basis applies.",IF($S64&gt;MAX($Q64,$R64),"Rest day worked. Rule 6(4) pays it at the overtime rate.",IF($T64&gt;0,"Daily basis applies.",""))))))</f>
        <v/>
      </c>
    </row>
    <row r="65">
      <c r="B65" s="15" t="n">
        <v>59</v>
      </c>
      <c r="C65" s="16" t="n"/>
      <c r="D65" s="21">
        <f>IF($C65="","",IFERROR(VLOOKUP($C65,'2. Employees'!$C:$D,2,FALSE),"not on sheet 2"))</f>
        <v/>
      </c>
      <c r="E65" s="22" t="n"/>
      <c r="F65" s="14" t="n"/>
      <c r="G65" s="12" t="n"/>
      <c r="H65" s="12" t="n"/>
      <c r="I65" s="12" t="n"/>
      <c r="J65" s="12" t="n"/>
      <c r="K65" s="12" t="n"/>
      <c r="L65" s="12" t="n"/>
      <c r="M65" s="12" t="n"/>
      <c r="N65" s="12" t="n"/>
      <c r="O65" s="15">
        <f>IF($C65="","",COUNTIF($G65:$M65,"&gt;0"))</f>
        <v/>
      </c>
      <c r="P65" s="23">
        <f>IF($C65="","",SUM($G65:$M65))</f>
        <v/>
      </c>
      <c r="Q65" s="23">
        <f>IF($C65="","",SUMPRODUCT(($G65:$M65&gt;'1. Rules &amp; Rates'!$C$7)*($G65:$M65-'1. Rules &amp; Rates'!$C$7)))</f>
        <v/>
      </c>
      <c r="R65" s="23">
        <f>IF($C65="","",MAX(0,$P65-'1. Rules &amp; Rates'!$C$8))</f>
        <v/>
      </c>
      <c r="S65" s="23">
        <f>IF($C65="","",IF($N65="",0,$N65))</f>
        <v/>
      </c>
      <c r="T65" s="24">
        <f>IF($C65="","",MAX($Q65,$R65,$S65))</f>
        <v/>
      </c>
      <c r="U65" s="25">
        <f>IF($C65="","",IF($T65=0,"—",IF(AND($R65&gt;$Q65,$R65&gt;=$S65),"Weekly",IF($S65&gt;MAX($Q65,$R65),"Rest day","Daily"))))</f>
        <v/>
      </c>
      <c r="V65" s="18">
        <f>IF($C65="","",IFERROR(VLOOKUP($C65,'2. Employees'!$C:$J,8,FALSE),""))</f>
        <v/>
      </c>
      <c r="W65" s="19">
        <f>IF($C65="","",$T65*$V65)</f>
        <v/>
      </c>
      <c r="X65" s="26">
        <f>IF($C65="","",IF($O65&gt;6,"More than six days. Section 26(1) does not allow it.",IF(AND($T65&gt;0,$F65&lt;&gt;"Yes"),"Overtime without consent recorded. First proviso to section 27.",IF(AND($R65&gt;$Q65,$R65&gt;=$S65),"Weekly basis pays more, so the weekly basis applies.",IF($S65&gt;MAX($Q65,$R65),"Rest day worked. Rule 6(4) pays it at the overtime rate.",IF($T65&gt;0,"Daily basis applies.",""))))))</f>
        <v/>
      </c>
    </row>
    <row r="66">
      <c r="B66" s="15" t="n">
        <v>60</v>
      </c>
      <c r="C66" s="16" t="n"/>
      <c r="D66" s="21">
        <f>IF($C66="","",IFERROR(VLOOKUP($C66,'2. Employees'!$C:$D,2,FALSE),"not on sheet 2"))</f>
        <v/>
      </c>
      <c r="E66" s="22" t="n"/>
      <c r="F66" s="14" t="n"/>
      <c r="G66" s="12" t="n"/>
      <c r="H66" s="12" t="n"/>
      <c r="I66" s="12" t="n"/>
      <c r="J66" s="12" t="n"/>
      <c r="K66" s="12" t="n"/>
      <c r="L66" s="12" t="n"/>
      <c r="M66" s="12" t="n"/>
      <c r="N66" s="12" t="n"/>
      <c r="O66" s="15">
        <f>IF($C66="","",COUNTIF($G66:$M66,"&gt;0"))</f>
        <v/>
      </c>
      <c r="P66" s="23">
        <f>IF($C66="","",SUM($G66:$M66))</f>
        <v/>
      </c>
      <c r="Q66" s="23">
        <f>IF($C66="","",SUMPRODUCT(($G66:$M66&gt;'1. Rules &amp; Rates'!$C$7)*($G66:$M66-'1. Rules &amp; Rates'!$C$7)))</f>
        <v/>
      </c>
      <c r="R66" s="23">
        <f>IF($C66="","",MAX(0,$P66-'1. Rules &amp; Rates'!$C$8))</f>
        <v/>
      </c>
      <c r="S66" s="23">
        <f>IF($C66="","",IF($N66="",0,$N66))</f>
        <v/>
      </c>
      <c r="T66" s="24">
        <f>IF($C66="","",MAX($Q66,$R66,$S66))</f>
        <v/>
      </c>
      <c r="U66" s="25">
        <f>IF($C66="","",IF($T66=0,"—",IF(AND($R66&gt;$Q66,$R66&gt;=$S66),"Weekly",IF($S66&gt;MAX($Q66,$R66),"Rest day","Daily"))))</f>
        <v/>
      </c>
      <c r="V66" s="18">
        <f>IF($C66="","",IFERROR(VLOOKUP($C66,'2. Employees'!$C:$J,8,FALSE),""))</f>
        <v/>
      </c>
      <c r="W66" s="19">
        <f>IF($C66="","",$T66*$V66)</f>
        <v/>
      </c>
      <c r="X66" s="26">
        <f>IF($C66="","",IF($O66&gt;6,"More than six days. Section 26(1) does not allow it.",IF(AND($T66&gt;0,$F66&lt;&gt;"Yes"),"Overtime without consent recorded. First proviso to section 27.",IF(AND($R66&gt;$Q66,$R66&gt;=$S66),"Weekly basis pays more, so the weekly basis applies.",IF($S66&gt;MAX($Q66,$R66),"Rest day worked. Rule 6(4) pays it at the overtime rate.",IF($T66&gt;0,"Daily basis applies.",""))))))</f>
        <v/>
      </c>
    </row>
    <row r="67">
      <c r="B67" s="15" t="n">
        <v>61</v>
      </c>
      <c r="C67" s="16" t="n"/>
      <c r="D67" s="21">
        <f>IF($C67="","",IFERROR(VLOOKUP($C67,'2. Employees'!$C:$D,2,FALSE),"not on sheet 2"))</f>
        <v/>
      </c>
      <c r="E67" s="22" t="n"/>
      <c r="F67" s="14" t="n"/>
      <c r="G67" s="12" t="n"/>
      <c r="H67" s="12" t="n"/>
      <c r="I67" s="12" t="n"/>
      <c r="J67" s="12" t="n"/>
      <c r="K67" s="12" t="n"/>
      <c r="L67" s="12" t="n"/>
      <c r="M67" s="12" t="n"/>
      <c r="N67" s="12" t="n"/>
      <c r="O67" s="15">
        <f>IF($C67="","",COUNTIF($G67:$M67,"&gt;0"))</f>
        <v/>
      </c>
      <c r="P67" s="23">
        <f>IF($C67="","",SUM($G67:$M67))</f>
        <v/>
      </c>
      <c r="Q67" s="23">
        <f>IF($C67="","",SUMPRODUCT(($G67:$M67&gt;'1. Rules &amp; Rates'!$C$7)*($G67:$M67-'1. Rules &amp; Rates'!$C$7)))</f>
        <v/>
      </c>
      <c r="R67" s="23">
        <f>IF($C67="","",MAX(0,$P67-'1. Rules &amp; Rates'!$C$8))</f>
        <v/>
      </c>
      <c r="S67" s="23">
        <f>IF($C67="","",IF($N67="",0,$N67))</f>
        <v/>
      </c>
      <c r="T67" s="24">
        <f>IF($C67="","",MAX($Q67,$R67,$S67))</f>
        <v/>
      </c>
      <c r="U67" s="25">
        <f>IF($C67="","",IF($T67=0,"—",IF(AND($R67&gt;$Q67,$R67&gt;=$S67),"Weekly",IF($S67&gt;MAX($Q67,$R67),"Rest day","Daily"))))</f>
        <v/>
      </c>
      <c r="V67" s="18">
        <f>IF($C67="","",IFERROR(VLOOKUP($C67,'2. Employees'!$C:$J,8,FALSE),""))</f>
        <v/>
      </c>
      <c r="W67" s="19">
        <f>IF($C67="","",$T67*$V67)</f>
        <v/>
      </c>
      <c r="X67" s="26">
        <f>IF($C67="","",IF($O67&gt;6,"More than six days. Section 26(1) does not allow it.",IF(AND($T67&gt;0,$F67&lt;&gt;"Yes"),"Overtime without consent recorded. First proviso to section 27.",IF(AND($R67&gt;$Q67,$R67&gt;=$S67),"Weekly basis pays more, so the weekly basis applies.",IF($S67&gt;MAX($Q67,$R67),"Rest day worked. Rule 6(4) pays it at the overtime rate.",IF($T67&gt;0,"Daily basis applies.",""))))))</f>
        <v/>
      </c>
    </row>
    <row r="68">
      <c r="B68" s="15" t="n">
        <v>62</v>
      </c>
      <c r="C68" s="16" t="n"/>
      <c r="D68" s="21">
        <f>IF($C68="","",IFERROR(VLOOKUP($C68,'2. Employees'!$C:$D,2,FALSE),"not on sheet 2"))</f>
        <v/>
      </c>
      <c r="E68" s="22" t="n"/>
      <c r="F68" s="14" t="n"/>
      <c r="G68" s="12" t="n"/>
      <c r="H68" s="12" t="n"/>
      <c r="I68" s="12" t="n"/>
      <c r="J68" s="12" t="n"/>
      <c r="K68" s="12" t="n"/>
      <c r="L68" s="12" t="n"/>
      <c r="M68" s="12" t="n"/>
      <c r="N68" s="12" t="n"/>
      <c r="O68" s="15">
        <f>IF($C68="","",COUNTIF($G68:$M68,"&gt;0"))</f>
        <v/>
      </c>
      <c r="P68" s="23">
        <f>IF($C68="","",SUM($G68:$M68))</f>
        <v/>
      </c>
      <c r="Q68" s="23">
        <f>IF($C68="","",SUMPRODUCT(($G68:$M68&gt;'1. Rules &amp; Rates'!$C$7)*($G68:$M68-'1. Rules &amp; Rates'!$C$7)))</f>
        <v/>
      </c>
      <c r="R68" s="23">
        <f>IF($C68="","",MAX(0,$P68-'1. Rules &amp; Rates'!$C$8))</f>
        <v/>
      </c>
      <c r="S68" s="23">
        <f>IF($C68="","",IF($N68="",0,$N68))</f>
        <v/>
      </c>
      <c r="T68" s="24">
        <f>IF($C68="","",MAX($Q68,$R68,$S68))</f>
        <v/>
      </c>
      <c r="U68" s="25">
        <f>IF($C68="","",IF($T68=0,"—",IF(AND($R68&gt;$Q68,$R68&gt;=$S68),"Weekly",IF($S68&gt;MAX($Q68,$R68),"Rest day","Daily"))))</f>
        <v/>
      </c>
      <c r="V68" s="18">
        <f>IF($C68="","",IFERROR(VLOOKUP($C68,'2. Employees'!$C:$J,8,FALSE),""))</f>
        <v/>
      </c>
      <c r="W68" s="19">
        <f>IF($C68="","",$T68*$V68)</f>
        <v/>
      </c>
      <c r="X68" s="26">
        <f>IF($C68="","",IF($O68&gt;6,"More than six days. Section 26(1) does not allow it.",IF(AND($T68&gt;0,$F68&lt;&gt;"Yes"),"Overtime without consent recorded. First proviso to section 27.",IF(AND($R68&gt;$Q68,$R68&gt;=$S68),"Weekly basis pays more, so the weekly basis applies.",IF($S68&gt;MAX($Q68,$R68),"Rest day worked. Rule 6(4) pays it at the overtime rate.",IF($T68&gt;0,"Daily basis applies.",""))))))</f>
        <v/>
      </c>
    </row>
    <row r="69">
      <c r="B69" s="15" t="n">
        <v>63</v>
      </c>
      <c r="C69" s="16" t="n"/>
      <c r="D69" s="21">
        <f>IF($C69="","",IFERROR(VLOOKUP($C69,'2. Employees'!$C:$D,2,FALSE),"not on sheet 2"))</f>
        <v/>
      </c>
      <c r="E69" s="22" t="n"/>
      <c r="F69" s="14" t="n"/>
      <c r="G69" s="12" t="n"/>
      <c r="H69" s="12" t="n"/>
      <c r="I69" s="12" t="n"/>
      <c r="J69" s="12" t="n"/>
      <c r="K69" s="12" t="n"/>
      <c r="L69" s="12" t="n"/>
      <c r="M69" s="12" t="n"/>
      <c r="N69" s="12" t="n"/>
      <c r="O69" s="15">
        <f>IF($C69="","",COUNTIF($G69:$M69,"&gt;0"))</f>
        <v/>
      </c>
      <c r="P69" s="23">
        <f>IF($C69="","",SUM($G69:$M69))</f>
        <v/>
      </c>
      <c r="Q69" s="23">
        <f>IF($C69="","",SUMPRODUCT(($G69:$M69&gt;'1. Rules &amp; Rates'!$C$7)*($G69:$M69-'1. Rules &amp; Rates'!$C$7)))</f>
        <v/>
      </c>
      <c r="R69" s="23">
        <f>IF($C69="","",MAX(0,$P69-'1. Rules &amp; Rates'!$C$8))</f>
        <v/>
      </c>
      <c r="S69" s="23">
        <f>IF($C69="","",IF($N69="",0,$N69))</f>
        <v/>
      </c>
      <c r="T69" s="24">
        <f>IF($C69="","",MAX($Q69,$R69,$S69))</f>
        <v/>
      </c>
      <c r="U69" s="25">
        <f>IF($C69="","",IF($T69=0,"—",IF(AND($R69&gt;$Q69,$R69&gt;=$S69),"Weekly",IF($S69&gt;MAX($Q69,$R69),"Rest day","Daily"))))</f>
        <v/>
      </c>
      <c r="V69" s="18">
        <f>IF($C69="","",IFERROR(VLOOKUP($C69,'2. Employees'!$C:$J,8,FALSE),""))</f>
        <v/>
      </c>
      <c r="W69" s="19">
        <f>IF($C69="","",$T69*$V69)</f>
        <v/>
      </c>
      <c r="X69" s="26">
        <f>IF($C69="","",IF($O69&gt;6,"More than six days. Section 26(1) does not allow it.",IF(AND($T69&gt;0,$F69&lt;&gt;"Yes"),"Overtime without consent recorded. First proviso to section 27.",IF(AND($R69&gt;$Q69,$R69&gt;=$S69),"Weekly basis pays more, so the weekly basis applies.",IF($S69&gt;MAX($Q69,$R69),"Rest day worked. Rule 6(4) pays it at the overtime rate.",IF($T69&gt;0,"Daily basis applies.",""))))))</f>
        <v/>
      </c>
    </row>
    <row r="70">
      <c r="B70" s="15" t="n">
        <v>64</v>
      </c>
      <c r="C70" s="16" t="n"/>
      <c r="D70" s="21">
        <f>IF($C70="","",IFERROR(VLOOKUP($C70,'2. Employees'!$C:$D,2,FALSE),"not on sheet 2"))</f>
        <v/>
      </c>
      <c r="E70" s="22" t="n"/>
      <c r="F70" s="14" t="n"/>
      <c r="G70" s="12" t="n"/>
      <c r="H70" s="12" t="n"/>
      <c r="I70" s="12" t="n"/>
      <c r="J70" s="12" t="n"/>
      <c r="K70" s="12" t="n"/>
      <c r="L70" s="12" t="n"/>
      <c r="M70" s="12" t="n"/>
      <c r="N70" s="12" t="n"/>
      <c r="O70" s="15">
        <f>IF($C70="","",COUNTIF($G70:$M70,"&gt;0"))</f>
        <v/>
      </c>
      <c r="P70" s="23">
        <f>IF($C70="","",SUM($G70:$M70))</f>
        <v/>
      </c>
      <c r="Q70" s="23">
        <f>IF($C70="","",SUMPRODUCT(($G70:$M70&gt;'1. Rules &amp; Rates'!$C$7)*($G70:$M70-'1. Rules &amp; Rates'!$C$7)))</f>
        <v/>
      </c>
      <c r="R70" s="23">
        <f>IF($C70="","",MAX(0,$P70-'1. Rules &amp; Rates'!$C$8))</f>
        <v/>
      </c>
      <c r="S70" s="23">
        <f>IF($C70="","",IF($N70="",0,$N70))</f>
        <v/>
      </c>
      <c r="T70" s="24">
        <f>IF($C70="","",MAX($Q70,$R70,$S70))</f>
        <v/>
      </c>
      <c r="U70" s="25">
        <f>IF($C70="","",IF($T70=0,"—",IF(AND($R70&gt;$Q70,$R70&gt;=$S70),"Weekly",IF($S70&gt;MAX($Q70,$R70),"Rest day","Daily"))))</f>
        <v/>
      </c>
      <c r="V70" s="18">
        <f>IF($C70="","",IFERROR(VLOOKUP($C70,'2. Employees'!$C:$J,8,FALSE),""))</f>
        <v/>
      </c>
      <c r="W70" s="19">
        <f>IF($C70="","",$T70*$V70)</f>
        <v/>
      </c>
      <c r="X70" s="26">
        <f>IF($C70="","",IF($O70&gt;6,"More than six days. Section 26(1) does not allow it.",IF(AND($T70&gt;0,$F70&lt;&gt;"Yes"),"Overtime without consent recorded. First proviso to section 27.",IF(AND($R70&gt;$Q70,$R70&gt;=$S70),"Weekly basis pays more, so the weekly basis applies.",IF($S70&gt;MAX($Q70,$R70),"Rest day worked. Rule 6(4) pays it at the overtime rate.",IF($T70&gt;0,"Daily basis applies.",""))))))</f>
        <v/>
      </c>
    </row>
    <row r="71">
      <c r="B71" s="15" t="n">
        <v>65</v>
      </c>
      <c r="C71" s="16" t="n"/>
      <c r="D71" s="21">
        <f>IF($C71="","",IFERROR(VLOOKUP($C71,'2. Employees'!$C:$D,2,FALSE),"not on sheet 2"))</f>
        <v/>
      </c>
      <c r="E71" s="22" t="n"/>
      <c r="F71" s="14" t="n"/>
      <c r="G71" s="12" t="n"/>
      <c r="H71" s="12" t="n"/>
      <c r="I71" s="12" t="n"/>
      <c r="J71" s="12" t="n"/>
      <c r="K71" s="12" t="n"/>
      <c r="L71" s="12" t="n"/>
      <c r="M71" s="12" t="n"/>
      <c r="N71" s="12" t="n"/>
      <c r="O71" s="15">
        <f>IF($C71="","",COUNTIF($G71:$M71,"&gt;0"))</f>
        <v/>
      </c>
      <c r="P71" s="23">
        <f>IF($C71="","",SUM($G71:$M71))</f>
        <v/>
      </c>
      <c r="Q71" s="23">
        <f>IF($C71="","",SUMPRODUCT(($G71:$M71&gt;'1. Rules &amp; Rates'!$C$7)*($G71:$M71-'1. Rules &amp; Rates'!$C$7)))</f>
        <v/>
      </c>
      <c r="R71" s="23">
        <f>IF($C71="","",MAX(0,$P71-'1. Rules &amp; Rates'!$C$8))</f>
        <v/>
      </c>
      <c r="S71" s="23">
        <f>IF($C71="","",IF($N71="",0,$N71))</f>
        <v/>
      </c>
      <c r="T71" s="24">
        <f>IF($C71="","",MAX($Q71,$R71,$S71))</f>
        <v/>
      </c>
      <c r="U71" s="25">
        <f>IF($C71="","",IF($T71=0,"—",IF(AND($R71&gt;$Q71,$R71&gt;=$S71),"Weekly",IF($S71&gt;MAX($Q71,$R71),"Rest day","Daily"))))</f>
        <v/>
      </c>
      <c r="V71" s="18">
        <f>IF($C71="","",IFERROR(VLOOKUP($C71,'2. Employees'!$C:$J,8,FALSE),""))</f>
        <v/>
      </c>
      <c r="W71" s="19">
        <f>IF($C71="","",$T71*$V71)</f>
        <v/>
      </c>
      <c r="X71" s="26">
        <f>IF($C71="","",IF($O71&gt;6,"More than six days. Section 26(1) does not allow it.",IF(AND($T71&gt;0,$F71&lt;&gt;"Yes"),"Overtime without consent recorded. First proviso to section 27.",IF(AND($R71&gt;$Q71,$R71&gt;=$S71),"Weekly basis pays more, so the weekly basis applies.",IF($S71&gt;MAX($Q71,$R71),"Rest day worked. Rule 6(4) pays it at the overtime rate.",IF($T71&gt;0,"Daily basis applies.",""))))))</f>
        <v/>
      </c>
    </row>
    <row r="72">
      <c r="B72" s="15" t="n">
        <v>66</v>
      </c>
      <c r="C72" s="16" t="n"/>
      <c r="D72" s="21">
        <f>IF($C72="","",IFERROR(VLOOKUP($C72,'2. Employees'!$C:$D,2,FALSE),"not on sheet 2"))</f>
        <v/>
      </c>
      <c r="E72" s="22" t="n"/>
      <c r="F72" s="14" t="n"/>
      <c r="G72" s="12" t="n"/>
      <c r="H72" s="12" t="n"/>
      <c r="I72" s="12" t="n"/>
      <c r="J72" s="12" t="n"/>
      <c r="K72" s="12" t="n"/>
      <c r="L72" s="12" t="n"/>
      <c r="M72" s="12" t="n"/>
      <c r="N72" s="12" t="n"/>
      <c r="O72" s="15">
        <f>IF($C72="","",COUNTIF($G72:$M72,"&gt;0"))</f>
        <v/>
      </c>
      <c r="P72" s="23">
        <f>IF($C72="","",SUM($G72:$M72))</f>
        <v/>
      </c>
      <c r="Q72" s="23">
        <f>IF($C72="","",SUMPRODUCT(($G72:$M72&gt;'1. Rules &amp; Rates'!$C$7)*($G72:$M72-'1. Rules &amp; Rates'!$C$7)))</f>
        <v/>
      </c>
      <c r="R72" s="23">
        <f>IF($C72="","",MAX(0,$P72-'1. Rules &amp; Rates'!$C$8))</f>
        <v/>
      </c>
      <c r="S72" s="23">
        <f>IF($C72="","",IF($N72="",0,$N72))</f>
        <v/>
      </c>
      <c r="T72" s="24">
        <f>IF($C72="","",MAX($Q72,$R72,$S72))</f>
        <v/>
      </c>
      <c r="U72" s="25">
        <f>IF($C72="","",IF($T72=0,"—",IF(AND($R72&gt;$Q72,$R72&gt;=$S72),"Weekly",IF($S72&gt;MAX($Q72,$R72),"Rest day","Daily"))))</f>
        <v/>
      </c>
      <c r="V72" s="18">
        <f>IF($C72="","",IFERROR(VLOOKUP($C72,'2. Employees'!$C:$J,8,FALSE),""))</f>
        <v/>
      </c>
      <c r="W72" s="19">
        <f>IF($C72="","",$T72*$V72)</f>
        <v/>
      </c>
      <c r="X72" s="26">
        <f>IF($C72="","",IF($O72&gt;6,"More than six days. Section 26(1) does not allow it.",IF(AND($T72&gt;0,$F72&lt;&gt;"Yes"),"Overtime without consent recorded. First proviso to section 27.",IF(AND($R72&gt;$Q72,$R72&gt;=$S72),"Weekly basis pays more, so the weekly basis applies.",IF($S72&gt;MAX($Q72,$R72),"Rest day worked. Rule 6(4) pays it at the overtime rate.",IF($T72&gt;0,"Daily basis applies.",""))))))</f>
        <v/>
      </c>
    </row>
    <row r="73">
      <c r="B73" s="15" t="n">
        <v>67</v>
      </c>
      <c r="C73" s="16" t="n"/>
      <c r="D73" s="21">
        <f>IF($C73="","",IFERROR(VLOOKUP($C73,'2. Employees'!$C:$D,2,FALSE),"not on sheet 2"))</f>
        <v/>
      </c>
      <c r="E73" s="22" t="n"/>
      <c r="F73" s="14" t="n"/>
      <c r="G73" s="12" t="n"/>
      <c r="H73" s="12" t="n"/>
      <c r="I73" s="12" t="n"/>
      <c r="J73" s="12" t="n"/>
      <c r="K73" s="12" t="n"/>
      <c r="L73" s="12" t="n"/>
      <c r="M73" s="12" t="n"/>
      <c r="N73" s="12" t="n"/>
      <c r="O73" s="15">
        <f>IF($C73="","",COUNTIF($G73:$M73,"&gt;0"))</f>
        <v/>
      </c>
      <c r="P73" s="23">
        <f>IF($C73="","",SUM($G73:$M73))</f>
        <v/>
      </c>
      <c r="Q73" s="23">
        <f>IF($C73="","",SUMPRODUCT(($G73:$M73&gt;'1. Rules &amp; Rates'!$C$7)*($G73:$M73-'1. Rules &amp; Rates'!$C$7)))</f>
        <v/>
      </c>
      <c r="R73" s="23">
        <f>IF($C73="","",MAX(0,$P73-'1. Rules &amp; Rates'!$C$8))</f>
        <v/>
      </c>
      <c r="S73" s="23">
        <f>IF($C73="","",IF($N73="",0,$N73))</f>
        <v/>
      </c>
      <c r="T73" s="24">
        <f>IF($C73="","",MAX($Q73,$R73,$S73))</f>
        <v/>
      </c>
      <c r="U73" s="25">
        <f>IF($C73="","",IF($T73=0,"—",IF(AND($R73&gt;$Q73,$R73&gt;=$S73),"Weekly",IF($S73&gt;MAX($Q73,$R73),"Rest day","Daily"))))</f>
        <v/>
      </c>
      <c r="V73" s="18">
        <f>IF($C73="","",IFERROR(VLOOKUP($C73,'2. Employees'!$C:$J,8,FALSE),""))</f>
        <v/>
      </c>
      <c r="W73" s="19">
        <f>IF($C73="","",$T73*$V73)</f>
        <v/>
      </c>
      <c r="X73" s="26">
        <f>IF($C73="","",IF($O73&gt;6,"More than six days. Section 26(1) does not allow it.",IF(AND($T73&gt;0,$F73&lt;&gt;"Yes"),"Overtime without consent recorded. First proviso to section 27.",IF(AND($R73&gt;$Q73,$R73&gt;=$S73),"Weekly basis pays more, so the weekly basis applies.",IF($S73&gt;MAX($Q73,$R73),"Rest day worked. Rule 6(4) pays it at the overtime rate.",IF($T73&gt;0,"Daily basis applies.",""))))))</f>
        <v/>
      </c>
    </row>
    <row r="74">
      <c r="B74" s="15" t="n">
        <v>68</v>
      </c>
      <c r="C74" s="16" t="n"/>
      <c r="D74" s="21">
        <f>IF($C74="","",IFERROR(VLOOKUP($C74,'2. Employees'!$C:$D,2,FALSE),"not on sheet 2"))</f>
        <v/>
      </c>
      <c r="E74" s="22" t="n"/>
      <c r="F74" s="14" t="n"/>
      <c r="G74" s="12" t="n"/>
      <c r="H74" s="12" t="n"/>
      <c r="I74" s="12" t="n"/>
      <c r="J74" s="12" t="n"/>
      <c r="K74" s="12" t="n"/>
      <c r="L74" s="12" t="n"/>
      <c r="M74" s="12" t="n"/>
      <c r="N74" s="12" t="n"/>
      <c r="O74" s="15">
        <f>IF($C74="","",COUNTIF($G74:$M74,"&gt;0"))</f>
        <v/>
      </c>
      <c r="P74" s="23">
        <f>IF($C74="","",SUM($G74:$M74))</f>
        <v/>
      </c>
      <c r="Q74" s="23">
        <f>IF($C74="","",SUMPRODUCT(($G74:$M74&gt;'1. Rules &amp; Rates'!$C$7)*($G74:$M74-'1. Rules &amp; Rates'!$C$7)))</f>
        <v/>
      </c>
      <c r="R74" s="23">
        <f>IF($C74="","",MAX(0,$P74-'1. Rules &amp; Rates'!$C$8))</f>
        <v/>
      </c>
      <c r="S74" s="23">
        <f>IF($C74="","",IF($N74="",0,$N74))</f>
        <v/>
      </c>
      <c r="T74" s="24">
        <f>IF($C74="","",MAX($Q74,$R74,$S74))</f>
        <v/>
      </c>
      <c r="U74" s="25">
        <f>IF($C74="","",IF($T74=0,"—",IF(AND($R74&gt;$Q74,$R74&gt;=$S74),"Weekly",IF($S74&gt;MAX($Q74,$R74),"Rest day","Daily"))))</f>
        <v/>
      </c>
      <c r="V74" s="18">
        <f>IF($C74="","",IFERROR(VLOOKUP($C74,'2. Employees'!$C:$J,8,FALSE),""))</f>
        <v/>
      </c>
      <c r="W74" s="19">
        <f>IF($C74="","",$T74*$V74)</f>
        <v/>
      </c>
      <c r="X74" s="26">
        <f>IF($C74="","",IF($O74&gt;6,"More than six days. Section 26(1) does not allow it.",IF(AND($T74&gt;0,$F74&lt;&gt;"Yes"),"Overtime without consent recorded. First proviso to section 27.",IF(AND($R74&gt;$Q74,$R74&gt;=$S74),"Weekly basis pays more, so the weekly basis applies.",IF($S74&gt;MAX($Q74,$R74),"Rest day worked. Rule 6(4) pays it at the overtime rate.",IF($T74&gt;0,"Daily basis applies.",""))))))</f>
        <v/>
      </c>
    </row>
    <row r="75">
      <c r="B75" s="15" t="n">
        <v>69</v>
      </c>
      <c r="C75" s="16" t="n"/>
      <c r="D75" s="21">
        <f>IF($C75="","",IFERROR(VLOOKUP($C75,'2. Employees'!$C:$D,2,FALSE),"not on sheet 2"))</f>
        <v/>
      </c>
      <c r="E75" s="22" t="n"/>
      <c r="F75" s="14" t="n"/>
      <c r="G75" s="12" t="n"/>
      <c r="H75" s="12" t="n"/>
      <c r="I75" s="12" t="n"/>
      <c r="J75" s="12" t="n"/>
      <c r="K75" s="12" t="n"/>
      <c r="L75" s="12" t="n"/>
      <c r="M75" s="12" t="n"/>
      <c r="N75" s="12" t="n"/>
      <c r="O75" s="15">
        <f>IF($C75="","",COUNTIF($G75:$M75,"&gt;0"))</f>
        <v/>
      </c>
      <c r="P75" s="23">
        <f>IF($C75="","",SUM($G75:$M75))</f>
        <v/>
      </c>
      <c r="Q75" s="23">
        <f>IF($C75="","",SUMPRODUCT(($G75:$M75&gt;'1. Rules &amp; Rates'!$C$7)*($G75:$M75-'1. Rules &amp; Rates'!$C$7)))</f>
        <v/>
      </c>
      <c r="R75" s="23">
        <f>IF($C75="","",MAX(0,$P75-'1. Rules &amp; Rates'!$C$8))</f>
        <v/>
      </c>
      <c r="S75" s="23">
        <f>IF($C75="","",IF($N75="",0,$N75))</f>
        <v/>
      </c>
      <c r="T75" s="24">
        <f>IF($C75="","",MAX($Q75,$R75,$S75))</f>
        <v/>
      </c>
      <c r="U75" s="25">
        <f>IF($C75="","",IF($T75=0,"—",IF(AND($R75&gt;$Q75,$R75&gt;=$S75),"Weekly",IF($S75&gt;MAX($Q75,$R75),"Rest day","Daily"))))</f>
        <v/>
      </c>
      <c r="V75" s="18">
        <f>IF($C75="","",IFERROR(VLOOKUP($C75,'2. Employees'!$C:$J,8,FALSE),""))</f>
        <v/>
      </c>
      <c r="W75" s="19">
        <f>IF($C75="","",$T75*$V75)</f>
        <v/>
      </c>
      <c r="X75" s="26">
        <f>IF($C75="","",IF($O75&gt;6,"More than six days. Section 26(1) does not allow it.",IF(AND($T75&gt;0,$F75&lt;&gt;"Yes"),"Overtime without consent recorded. First proviso to section 27.",IF(AND($R75&gt;$Q75,$R75&gt;=$S75),"Weekly basis pays more, so the weekly basis applies.",IF($S75&gt;MAX($Q75,$R75),"Rest day worked. Rule 6(4) pays it at the overtime rate.",IF($T75&gt;0,"Daily basis applies.",""))))))</f>
        <v/>
      </c>
    </row>
    <row r="76">
      <c r="B76" s="15" t="n">
        <v>70</v>
      </c>
      <c r="C76" s="16" t="n"/>
      <c r="D76" s="21">
        <f>IF($C76="","",IFERROR(VLOOKUP($C76,'2. Employees'!$C:$D,2,FALSE),"not on sheet 2"))</f>
        <v/>
      </c>
      <c r="E76" s="22" t="n"/>
      <c r="F76" s="14" t="n"/>
      <c r="G76" s="12" t="n"/>
      <c r="H76" s="12" t="n"/>
      <c r="I76" s="12" t="n"/>
      <c r="J76" s="12" t="n"/>
      <c r="K76" s="12" t="n"/>
      <c r="L76" s="12" t="n"/>
      <c r="M76" s="12" t="n"/>
      <c r="N76" s="12" t="n"/>
      <c r="O76" s="15">
        <f>IF($C76="","",COUNTIF($G76:$M76,"&gt;0"))</f>
        <v/>
      </c>
      <c r="P76" s="23">
        <f>IF($C76="","",SUM($G76:$M76))</f>
        <v/>
      </c>
      <c r="Q76" s="23">
        <f>IF($C76="","",SUMPRODUCT(($G76:$M76&gt;'1. Rules &amp; Rates'!$C$7)*($G76:$M76-'1. Rules &amp; Rates'!$C$7)))</f>
        <v/>
      </c>
      <c r="R76" s="23">
        <f>IF($C76="","",MAX(0,$P76-'1. Rules &amp; Rates'!$C$8))</f>
        <v/>
      </c>
      <c r="S76" s="23">
        <f>IF($C76="","",IF($N76="",0,$N76))</f>
        <v/>
      </c>
      <c r="T76" s="24">
        <f>IF($C76="","",MAX($Q76,$R76,$S76))</f>
        <v/>
      </c>
      <c r="U76" s="25">
        <f>IF($C76="","",IF($T76=0,"—",IF(AND($R76&gt;$Q76,$R76&gt;=$S76),"Weekly",IF($S76&gt;MAX($Q76,$R76),"Rest day","Daily"))))</f>
        <v/>
      </c>
      <c r="V76" s="18">
        <f>IF($C76="","",IFERROR(VLOOKUP($C76,'2. Employees'!$C:$J,8,FALSE),""))</f>
        <v/>
      </c>
      <c r="W76" s="19">
        <f>IF($C76="","",$T76*$V76)</f>
        <v/>
      </c>
      <c r="X76" s="26">
        <f>IF($C76="","",IF($O76&gt;6,"More than six days. Section 26(1) does not allow it.",IF(AND($T76&gt;0,$F76&lt;&gt;"Yes"),"Overtime without consent recorded. First proviso to section 27.",IF(AND($R76&gt;$Q76,$R76&gt;=$S76),"Weekly basis pays more, so the weekly basis applies.",IF($S76&gt;MAX($Q76,$R76),"Rest day worked. Rule 6(4) pays it at the overtime rate.",IF($T76&gt;0,"Daily basis applies.",""))))))</f>
        <v/>
      </c>
    </row>
    <row r="77">
      <c r="B77" s="15" t="n">
        <v>71</v>
      </c>
      <c r="C77" s="16" t="n"/>
      <c r="D77" s="21">
        <f>IF($C77="","",IFERROR(VLOOKUP($C77,'2. Employees'!$C:$D,2,FALSE),"not on sheet 2"))</f>
        <v/>
      </c>
      <c r="E77" s="22" t="n"/>
      <c r="F77" s="14" t="n"/>
      <c r="G77" s="12" t="n"/>
      <c r="H77" s="12" t="n"/>
      <c r="I77" s="12" t="n"/>
      <c r="J77" s="12" t="n"/>
      <c r="K77" s="12" t="n"/>
      <c r="L77" s="12" t="n"/>
      <c r="M77" s="12" t="n"/>
      <c r="N77" s="12" t="n"/>
      <c r="O77" s="15">
        <f>IF($C77="","",COUNTIF($G77:$M77,"&gt;0"))</f>
        <v/>
      </c>
      <c r="P77" s="23">
        <f>IF($C77="","",SUM($G77:$M77))</f>
        <v/>
      </c>
      <c r="Q77" s="23">
        <f>IF($C77="","",SUMPRODUCT(($G77:$M77&gt;'1. Rules &amp; Rates'!$C$7)*($G77:$M77-'1. Rules &amp; Rates'!$C$7)))</f>
        <v/>
      </c>
      <c r="R77" s="23">
        <f>IF($C77="","",MAX(0,$P77-'1. Rules &amp; Rates'!$C$8))</f>
        <v/>
      </c>
      <c r="S77" s="23">
        <f>IF($C77="","",IF($N77="",0,$N77))</f>
        <v/>
      </c>
      <c r="T77" s="24">
        <f>IF($C77="","",MAX($Q77,$R77,$S77))</f>
        <v/>
      </c>
      <c r="U77" s="25">
        <f>IF($C77="","",IF($T77=0,"—",IF(AND($R77&gt;$Q77,$R77&gt;=$S77),"Weekly",IF($S77&gt;MAX($Q77,$R77),"Rest day","Daily"))))</f>
        <v/>
      </c>
      <c r="V77" s="18">
        <f>IF($C77="","",IFERROR(VLOOKUP($C77,'2. Employees'!$C:$J,8,FALSE),""))</f>
        <v/>
      </c>
      <c r="W77" s="19">
        <f>IF($C77="","",$T77*$V77)</f>
        <v/>
      </c>
      <c r="X77" s="26">
        <f>IF($C77="","",IF($O77&gt;6,"More than six days. Section 26(1) does not allow it.",IF(AND($T77&gt;0,$F77&lt;&gt;"Yes"),"Overtime without consent recorded. First proviso to section 27.",IF(AND($R77&gt;$Q77,$R77&gt;=$S77),"Weekly basis pays more, so the weekly basis applies.",IF($S77&gt;MAX($Q77,$R77),"Rest day worked. Rule 6(4) pays it at the overtime rate.",IF($T77&gt;0,"Daily basis applies.",""))))))</f>
        <v/>
      </c>
    </row>
    <row r="78">
      <c r="B78" s="15" t="n">
        <v>72</v>
      </c>
      <c r="C78" s="16" t="n"/>
      <c r="D78" s="21">
        <f>IF($C78="","",IFERROR(VLOOKUP($C78,'2. Employees'!$C:$D,2,FALSE),"not on sheet 2"))</f>
        <v/>
      </c>
      <c r="E78" s="22" t="n"/>
      <c r="F78" s="14" t="n"/>
      <c r="G78" s="12" t="n"/>
      <c r="H78" s="12" t="n"/>
      <c r="I78" s="12" t="n"/>
      <c r="J78" s="12" t="n"/>
      <c r="K78" s="12" t="n"/>
      <c r="L78" s="12" t="n"/>
      <c r="M78" s="12" t="n"/>
      <c r="N78" s="12" t="n"/>
      <c r="O78" s="15">
        <f>IF($C78="","",COUNTIF($G78:$M78,"&gt;0"))</f>
        <v/>
      </c>
      <c r="P78" s="23">
        <f>IF($C78="","",SUM($G78:$M78))</f>
        <v/>
      </c>
      <c r="Q78" s="23">
        <f>IF($C78="","",SUMPRODUCT(($G78:$M78&gt;'1. Rules &amp; Rates'!$C$7)*($G78:$M78-'1. Rules &amp; Rates'!$C$7)))</f>
        <v/>
      </c>
      <c r="R78" s="23">
        <f>IF($C78="","",MAX(0,$P78-'1. Rules &amp; Rates'!$C$8))</f>
        <v/>
      </c>
      <c r="S78" s="23">
        <f>IF($C78="","",IF($N78="",0,$N78))</f>
        <v/>
      </c>
      <c r="T78" s="24">
        <f>IF($C78="","",MAX($Q78,$R78,$S78))</f>
        <v/>
      </c>
      <c r="U78" s="25">
        <f>IF($C78="","",IF($T78=0,"—",IF(AND($R78&gt;$Q78,$R78&gt;=$S78),"Weekly",IF($S78&gt;MAX($Q78,$R78),"Rest day","Daily"))))</f>
        <v/>
      </c>
      <c r="V78" s="18">
        <f>IF($C78="","",IFERROR(VLOOKUP($C78,'2. Employees'!$C:$J,8,FALSE),""))</f>
        <v/>
      </c>
      <c r="W78" s="19">
        <f>IF($C78="","",$T78*$V78)</f>
        <v/>
      </c>
      <c r="X78" s="26">
        <f>IF($C78="","",IF($O78&gt;6,"More than six days. Section 26(1) does not allow it.",IF(AND($T78&gt;0,$F78&lt;&gt;"Yes"),"Overtime without consent recorded. First proviso to section 27.",IF(AND($R78&gt;$Q78,$R78&gt;=$S78),"Weekly basis pays more, so the weekly basis applies.",IF($S78&gt;MAX($Q78,$R78),"Rest day worked. Rule 6(4) pays it at the overtime rate.",IF($T78&gt;0,"Daily basis applies.",""))))))</f>
        <v/>
      </c>
    </row>
    <row r="79">
      <c r="B79" s="15" t="n">
        <v>73</v>
      </c>
      <c r="C79" s="16" t="n"/>
      <c r="D79" s="21">
        <f>IF($C79="","",IFERROR(VLOOKUP($C79,'2. Employees'!$C:$D,2,FALSE),"not on sheet 2"))</f>
        <v/>
      </c>
      <c r="E79" s="22" t="n"/>
      <c r="F79" s="14" t="n"/>
      <c r="G79" s="12" t="n"/>
      <c r="H79" s="12" t="n"/>
      <c r="I79" s="12" t="n"/>
      <c r="J79" s="12" t="n"/>
      <c r="K79" s="12" t="n"/>
      <c r="L79" s="12" t="n"/>
      <c r="M79" s="12" t="n"/>
      <c r="N79" s="12" t="n"/>
      <c r="O79" s="15">
        <f>IF($C79="","",COUNTIF($G79:$M79,"&gt;0"))</f>
        <v/>
      </c>
      <c r="P79" s="23">
        <f>IF($C79="","",SUM($G79:$M79))</f>
        <v/>
      </c>
      <c r="Q79" s="23">
        <f>IF($C79="","",SUMPRODUCT(($G79:$M79&gt;'1. Rules &amp; Rates'!$C$7)*($G79:$M79-'1. Rules &amp; Rates'!$C$7)))</f>
        <v/>
      </c>
      <c r="R79" s="23">
        <f>IF($C79="","",MAX(0,$P79-'1. Rules &amp; Rates'!$C$8))</f>
        <v/>
      </c>
      <c r="S79" s="23">
        <f>IF($C79="","",IF($N79="",0,$N79))</f>
        <v/>
      </c>
      <c r="T79" s="24">
        <f>IF($C79="","",MAX($Q79,$R79,$S79))</f>
        <v/>
      </c>
      <c r="U79" s="25">
        <f>IF($C79="","",IF($T79=0,"—",IF(AND($R79&gt;$Q79,$R79&gt;=$S79),"Weekly",IF($S79&gt;MAX($Q79,$R79),"Rest day","Daily"))))</f>
        <v/>
      </c>
      <c r="V79" s="18">
        <f>IF($C79="","",IFERROR(VLOOKUP($C79,'2. Employees'!$C:$J,8,FALSE),""))</f>
        <v/>
      </c>
      <c r="W79" s="19">
        <f>IF($C79="","",$T79*$V79)</f>
        <v/>
      </c>
      <c r="X79" s="26">
        <f>IF($C79="","",IF($O79&gt;6,"More than six days. Section 26(1) does not allow it.",IF(AND($T79&gt;0,$F79&lt;&gt;"Yes"),"Overtime without consent recorded. First proviso to section 27.",IF(AND($R79&gt;$Q79,$R79&gt;=$S79),"Weekly basis pays more, so the weekly basis applies.",IF($S79&gt;MAX($Q79,$R79),"Rest day worked. Rule 6(4) pays it at the overtime rate.",IF($T79&gt;0,"Daily basis applies.",""))))))</f>
        <v/>
      </c>
    </row>
    <row r="80">
      <c r="B80" s="15" t="n">
        <v>74</v>
      </c>
      <c r="C80" s="16" t="n"/>
      <c r="D80" s="21">
        <f>IF($C80="","",IFERROR(VLOOKUP($C80,'2. Employees'!$C:$D,2,FALSE),"not on sheet 2"))</f>
        <v/>
      </c>
      <c r="E80" s="22" t="n"/>
      <c r="F80" s="14" t="n"/>
      <c r="G80" s="12" t="n"/>
      <c r="H80" s="12" t="n"/>
      <c r="I80" s="12" t="n"/>
      <c r="J80" s="12" t="n"/>
      <c r="K80" s="12" t="n"/>
      <c r="L80" s="12" t="n"/>
      <c r="M80" s="12" t="n"/>
      <c r="N80" s="12" t="n"/>
      <c r="O80" s="15">
        <f>IF($C80="","",COUNTIF($G80:$M80,"&gt;0"))</f>
        <v/>
      </c>
      <c r="P80" s="23">
        <f>IF($C80="","",SUM($G80:$M80))</f>
        <v/>
      </c>
      <c r="Q80" s="23">
        <f>IF($C80="","",SUMPRODUCT(($G80:$M80&gt;'1. Rules &amp; Rates'!$C$7)*($G80:$M80-'1. Rules &amp; Rates'!$C$7)))</f>
        <v/>
      </c>
      <c r="R80" s="23">
        <f>IF($C80="","",MAX(0,$P80-'1. Rules &amp; Rates'!$C$8))</f>
        <v/>
      </c>
      <c r="S80" s="23">
        <f>IF($C80="","",IF($N80="",0,$N80))</f>
        <v/>
      </c>
      <c r="T80" s="24">
        <f>IF($C80="","",MAX($Q80,$R80,$S80))</f>
        <v/>
      </c>
      <c r="U80" s="25">
        <f>IF($C80="","",IF($T80=0,"—",IF(AND($R80&gt;$Q80,$R80&gt;=$S80),"Weekly",IF($S80&gt;MAX($Q80,$R80),"Rest day","Daily"))))</f>
        <v/>
      </c>
      <c r="V80" s="18">
        <f>IF($C80="","",IFERROR(VLOOKUP($C80,'2. Employees'!$C:$J,8,FALSE),""))</f>
        <v/>
      </c>
      <c r="W80" s="19">
        <f>IF($C80="","",$T80*$V80)</f>
        <v/>
      </c>
      <c r="X80" s="26">
        <f>IF($C80="","",IF($O80&gt;6,"More than six days. Section 26(1) does not allow it.",IF(AND($T80&gt;0,$F80&lt;&gt;"Yes"),"Overtime without consent recorded. First proviso to section 27.",IF(AND($R80&gt;$Q80,$R80&gt;=$S80),"Weekly basis pays more, so the weekly basis applies.",IF($S80&gt;MAX($Q80,$R80),"Rest day worked. Rule 6(4) pays it at the overtime rate.",IF($T80&gt;0,"Daily basis applies.",""))))))</f>
        <v/>
      </c>
    </row>
    <row r="81">
      <c r="B81" s="15" t="n">
        <v>75</v>
      </c>
      <c r="C81" s="16" t="n"/>
      <c r="D81" s="21">
        <f>IF($C81="","",IFERROR(VLOOKUP($C81,'2. Employees'!$C:$D,2,FALSE),"not on sheet 2"))</f>
        <v/>
      </c>
      <c r="E81" s="22" t="n"/>
      <c r="F81" s="14" t="n"/>
      <c r="G81" s="12" t="n"/>
      <c r="H81" s="12" t="n"/>
      <c r="I81" s="12" t="n"/>
      <c r="J81" s="12" t="n"/>
      <c r="K81" s="12" t="n"/>
      <c r="L81" s="12" t="n"/>
      <c r="M81" s="12" t="n"/>
      <c r="N81" s="12" t="n"/>
      <c r="O81" s="15">
        <f>IF($C81="","",COUNTIF($G81:$M81,"&gt;0"))</f>
        <v/>
      </c>
      <c r="P81" s="23">
        <f>IF($C81="","",SUM($G81:$M81))</f>
        <v/>
      </c>
      <c r="Q81" s="23">
        <f>IF($C81="","",SUMPRODUCT(($G81:$M81&gt;'1. Rules &amp; Rates'!$C$7)*($G81:$M81-'1. Rules &amp; Rates'!$C$7)))</f>
        <v/>
      </c>
      <c r="R81" s="23">
        <f>IF($C81="","",MAX(0,$P81-'1. Rules &amp; Rates'!$C$8))</f>
        <v/>
      </c>
      <c r="S81" s="23">
        <f>IF($C81="","",IF($N81="",0,$N81))</f>
        <v/>
      </c>
      <c r="T81" s="24">
        <f>IF($C81="","",MAX($Q81,$R81,$S81))</f>
        <v/>
      </c>
      <c r="U81" s="25">
        <f>IF($C81="","",IF($T81=0,"—",IF(AND($R81&gt;$Q81,$R81&gt;=$S81),"Weekly",IF($S81&gt;MAX($Q81,$R81),"Rest day","Daily"))))</f>
        <v/>
      </c>
      <c r="V81" s="18">
        <f>IF($C81="","",IFERROR(VLOOKUP($C81,'2. Employees'!$C:$J,8,FALSE),""))</f>
        <v/>
      </c>
      <c r="W81" s="19">
        <f>IF($C81="","",$T81*$V81)</f>
        <v/>
      </c>
      <c r="X81" s="26">
        <f>IF($C81="","",IF($O81&gt;6,"More than six days. Section 26(1) does not allow it.",IF(AND($T81&gt;0,$F81&lt;&gt;"Yes"),"Overtime without consent recorded. First proviso to section 27.",IF(AND($R81&gt;$Q81,$R81&gt;=$S81),"Weekly basis pays more, so the weekly basis applies.",IF($S81&gt;MAX($Q81,$R81),"Rest day worked. Rule 6(4) pays it at the overtime rate.",IF($T81&gt;0,"Daily basis applies.",""))))))</f>
        <v/>
      </c>
    </row>
    <row r="82">
      <c r="B82" s="15" t="n">
        <v>76</v>
      </c>
      <c r="C82" s="16" t="n"/>
      <c r="D82" s="21">
        <f>IF($C82="","",IFERROR(VLOOKUP($C82,'2. Employees'!$C:$D,2,FALSE),"not on sheet 2"))</f>
        <v/>
      </c>
      <c r="E82" s="22" t="n"/>
      <c r="F82" s="14" t="n"/>
      <c r="G82" s="12" t="n"/>
      <c r="H82" s="12" t="n"/>
      <c r="I82" s="12" t="n"/>
      <c r="J82" s="12" t="n"/>
      <c r="K82" s="12" t="n"/>
      <c r="L82" s="12" t="n"/>
      <c r="M82" s="12" t="n"/>
      <c r="N82" s="12" t="n"/>
      <c r="O82" s="15">
        <f>IF($C82="","",COUNTIF($G82:$M82,"&gt;0"))</f>
        <v/>
      </c>
      <c r="P82" s="23">
        <f>IF($C82="","",SUM($G82:$M82))</f>
        <v/>
      </c>
      <c r="Q82" s="23">
        <f>IF($C82="","",SUMPRODUCT(($G82:$M82&gt;'1. Rules &amp; Rates'!$C$7)*($G82:$M82-'1. Rules &amp; Rates'!$C$7)))</f>
        <v/>
      </c>
      <c r="R82" s="23">
        <f>IF($C82="","",MAX(0,$P82-'1. Rules &amp; Rates'!$C$8))</f>
        <v/>
      </c>
      <c r="S82" s="23">
        <f>IF($C82="","",IF($N82="",0,$N82))</f>
        <v/>
      </c>
      <c r="T82" s="24">
        <f>IF($C82="","",MAX($Q82,$R82,$S82))</f>
        <v/>
      </c>
      <c r="U82" s="25">
        <f>IF($C82="","",IF($T82=0,"—",IF(AND($R82&gt;$Q82,$R82&gt;=$S82),"Weekly",IF($S82&gt;MAX($Q82,$R82),"Rest day","Daily"))))</f>
        <v/>
      </c>
      <c r="V82" s="18">
        <f>IF($C82="","",IFERROR(VLOOKUP($C82,'2. Employees'!$C:$J,8,FALSE),""))</f>
        <v/>
      </c>
      <c r="W82" s="19">
        <f>IF($C82="","",$T82*$V82)</f>
        <v/>
      </c>
      <c r="X82" s="26">
        <f>IF($C82="","",IF($O82&gt;6,"More than six days. Section 26(1) does not allow it.",IF(AND($T82&gt;0,$F82&lt;&gt;"Yes"),"Overtime without consent recorded. First proviso to section 27.",IF(AND($R82&gt;$Q82,$R82&gt;=$S82),"Weekly basis pays more, so the weekly basis applies.",IF($S82&gt;MAX($Q82,$R82),"Rest day worked. Rule 6(4) pays it at the overtime rate.",IF($T82&gt;0,"Daily basis applies.",""))))))</f>
        <v/>
      </c>
    </row>
    <row r="83">
      <c r="B83" s="15" t="n">
        <v>77</v>
      </c>
      <c r="C83" s="16" t="n"/>
      <c r="D83" s="21">
        <f>IF($C83="","",IFERROR(VLOOKUP($C83,'2. Employees'!$C:$D,2,FALSE),"not on sheet 2"))</f>
        <v/>
      </c>
      <c r="E83" s="22" t="n"/>
      <c r="F83" s="14" t="n"/>
      <c r="G83" s="12" t="n"/>
      <c r="H83" s="12" t="n"/>
      <c r="I83" s="12" t="n"/>
      <c r="J83" s="12" t="n"/>
      <c r="K83" s="12" t="n"/>
      <c r="L83" s="12" t="n"/>
      <c r="M83" s="12" t="n"/>
      <c r="N83" s="12" t="n"/>
      <c r="O83" s="15">
        <f>IF($C83="","",COUNTIF($G83:$M83,"&gt;0"))</f>
        <v/>
      </c>
      <c r="P83" s="23">
        <f>IF($C83="","",SUM($G83:$M83))</f>
        <v/>
      </c>
      <c r="Q83" s="23">
        <f>IF($C83="","",SUMPRODUCT(($G83:$M83&gt;'1. Rules &amp; Rates'!$C$7)*($G83:$M83-'1. Rules &amp; Rates'!$C$7)))</f>
        <v/>
      </c>
      <c r="R83" s="23">
        <f>IF($C83="","",MAX(0,$P83-'1. Rules &amp; Rates'!$C$8))</f>
        <v/>
      </c>
      <c r="S83" s="23">
        <f>IF($C83="","",IF($N83="",0,$N83))</f>
        <v/>
      </c>
      <c r="T83" s="24">
        <f>IF($C83="","",MAX($Q83,$R83,$S83))</f>
        <v/>
      </c>
      <c r="U83" s="25">
        <f>IF($C83="","",IF($T83=0,"—",IF(AND($R83&gt;$Q83,$R83&gt;=$S83),"Weekly",IF($S83&gt;MAX($Q83,$R83),"Rest day","Daily"))))</f>
        <v/>
      </c>
      <c r="V83" s="18">
        <f>IF($C83="","",IFERROR(VLOOKUP($C83,'2. Employees'!$C:$J,8,FALSE),""))</f>
        <v/>
      </c>
      <c r="W83" s="19">
        <f>IF($C83="","",$T83*$V83)</f>
        <v/>
      </c>
      <c r="X83" s="26">
        <f>IF($C83="","",IF($O83&gt;6,"More than six days. Section 26(1) does not allow it.",IF(AND($T83&gt;0,$F83&lt;&gt;"Yes"),"Overtime without consent recorded. First proviso to section 27.",IF(AND($R83&gt;$Q83,$R83&gt;=$S83),"Weekly basis pays more, so the weekly basis applies.",IF($S83&gt;MAX($Q83,$R83),"Rest day worked. Rule 6(4) pays it at the overtime rate.",IF($T83&gt;0,"Daily basis applies.",""))))))</f>
        <v/>
      </c>
    </row>
    <row r="84">
      <c r="B84" s="15" t="n">
        <v>78</v>
      </c>
      <c r="C84" s="16" t="n"/>
      <c r="D84" s="21">
        <f>IF($C84="","",IFERROR(VLOOKUP($C84,'2. Employees'!$C:$D,2,FALSE),"not on sheet 2"))</f>
        <v/>
      </c>
      <c r="E84" s="22" t="n"/>
      <c r="F84" s="14" t="n"/>
      <c r="G84" s="12" t="n"/>
      <c r="H84" s="12" t="n"/>
      <c r="I84" s="12" t="n"/>
      <c r="J84" s="12" t="n"/>
      <c r="K84" s="12" t="n"/>
      <c r="L84" s="12" t="n"/>
      <c r="M84" s="12" t="n"/>
      <c r="N84" s="12" t="n"/>
      <c r="O84" s="15">
        <f>IF($C84="","",COUNTIF($G84:$M84,"&gt;0"))</f>
        <v/>
      </c>
      <c r="P84" s="23">
        <f>IF($C84="","",SUM($G84:$M84))</f>
        <v/>
      </c>
      <c r="Q84" s="23">
        <f>IF($C84="","",SUMPRODUCT(($G84:$M84&gt;'1. Rules &amp; Rates'!$C$7)*($G84:$M84-'1. Rules &amp; Rates'!$C$7)))</f>
        <v/>
      </c>
      <c r="R84" s="23">
        <f>IF($C84="","",MAX(0,$P84-'1. Rules &amp; Rates'!$C$8))</f>
        <v/>
      </c>
      <c r="S84" s="23">
        <f>IF($C84="","",IF($N84="",0,$N84))</f>
        <v/>
      </c>
      <c r="T84" s="24">
        <f>IF($C84="","",MAX($Q84,$R84,$S84))</f>
        <v/>
      </c>
      <c r="U84" s="25">
        <f>IF($C84="","",IF($T84=0,"—",IF(AND($R84&gt;$Q84,$R84&gt;=$S84),"Weekly",IF($S84&gt;MAX($Q84,$R84),"Rest day","Daily"))))</f>
        <v/>
      </c>
      <c r="V84" s="18">
        <f>IF($C84="","",IFERROR(VLOOKUP($C84,'2. Employees'!$C:$J,8,FALSE),""))</f>
        <v/>
      </c>
      <c r="W84" s="19">
        <f>IF($C84="","",$T84*$V84)</f>
        <v/>
      </c>
      <c r="X84" s="26">
        <f>IF($C84="","",IF($O84&gt;6,"More than six days. Section 26(1) does not allow it.",IF(AND($T84&gt;0,$F84&lt;&gt;"Yes"),"Overtime without consent recorded. First proviso to section 27.",IF(AND($R84&gt;$Q84,$R84&gt;=$S84),"Weekly basis pays more, so the weekly basis applies.",IF($S84&gt;MAX($Q84,$R84),"Rest day worked. Rule 6(4) pays it at the overtime rate.",IF($T84&gt;0,"Daily basis applies.",""))))))</f>
        <v/>
      </c>
    </row>
    <row r="85">
      <c r="B85" s="15" t="n">
        <v>79</v>
      </c>
      <c r="C85" s="16" t="n"/>
      <c r="D85" s="21">
        <f>IF($C85="","",IFERROR(VLOOKUP($C85,'2. Employees'!$C:$D,2,FALSE),"not on sheet 2"))</f>
        <v/>
      </c>
      <c r="E85" s="22" t="n"/>
      <c r="F85" s="14" t="n"/>
      <c r="G85" s="12" t="n"/>
      <c r="H85" s="12" t="n"/>
      <c r="I85" s="12" t="n"/>
      <c r="J85" s="12" t="n"/>
      <c r="K85" s="12" t="n"/>
      <c r="L85" s="12" t="n"/>
      <c r="M85" s="12" t="n"/>
      <c r="N85" s="12" t="n"/>
      <c r="O85" s="15">
        <f>IF($C85="","",COUNTIF($G85:$M85,"&gt;0"))</f>
        <v/>
      </c>
      <c r="P85" s="23">
        <f>IF($C85="","",SUM($G85:$M85))</f>
        <v/>
      </c>
      <c r="Q85" s="23">
        <f>IF($C85="","",SUMPRODUCT(($G85:$M85&gt;'1. Rules &amp; Rates'!$C$7)*($G85:$M85-'1. Rules &amp; Rates'!$C$7)))</f>
        <v/>
      </c>
      <c r="R85" s="23">
        <f>IF($C85="","",MAX(0,$P85-'1. Rules &amp; Rates'!$C$8))</f>
        <v/>
      </c>
      <c r="S85" s="23">
        <f>IF($C85="","",IF($N85="",0,$N85))</f>
        <v/>
      </c>
      <c r="T85" s="24">
        <f>IF($C85="","",MAX($Q85,$R85,$S85))</f>
        <v/>
      </c>
      <c r="U85" s="25">
        <f>IF($C85="","",IF($T85=0,"—",IF(AND($R85&gt;$Q85,$R85&gt;=$S85),"Weekly",IF($S85&gt;MAX($Q85,$R85),"Rest day","Daily"))))</f>
        <v/>
      </c>
      <c r="V85" s="18">
        <f>IF($C85="","",IFERROR(VLOOKUP($C85,'2. Employees'!$C:$J,8,FALSE),""))</f>
        <v/>
      </c>
      <c r="W85" s="19">
        <f>IF($C85="","",$T85*$V85)</f>
        <v/>
      </c>
      <c r="X85" s="26">
        <f>IF($C85="","",IF($O85&gt;6,"More than six days. Section 26(1) does not allow it.",IF(AND($T85&gt;0,$F85&lt;&gt;"Yes"),"Overtime without consent recorded. First proviso to section 27.",IF(AND($R85&gt;$Q85,$R85&gt;=$S85),"Weekly basis pays more, so the weekly basis applies.",IF($S85&gt;MAX($Q85,$R85),"Rest day worked. Rule 6(4) pays it at the overtime rate.",IF($T85&gt;0,"Daily basis applies.",""))))))</f>
        <v/>
      </c>
    </row>
    <row r="86">
      <c r="B86" s="15" t="n">
        <v>80</v>
      </c>
      <c r="C86" s="16" t="n"/>
      <c r="D86" s="21">
        <f>IF($C86="","",IFERROR(VLOOKUP($C86,'2. Employees'!$C:$D,2,FALSE),"not on sheet 2"))</f>
        <v/>
      </c>
      <c r="E86" s="22" t="n"/>
      <c r="F86" s="14" t="n"/>
      <c r="G86" s="12" t="n"/>
      <c r="H86" s="12" t="n"/>
      <c r="I86" s="12" t="n"/>
      <c r="J86" s="12" t="n"/>
      <c r="K86" s="12" t="n"/>
      <c r="L86" s="12" t="n"/>
      <c r="M86" s="12" t="n"/>
      <c r="N86" s="12" t="n"/>
      <c r="O86" s="15">
        <f>IF($C86="","",COUNTIF($G86:$M86,"&gt;0"))</f>
        <v/>
      </c>
      <c r="P86" s="23">
        <f>IF($C86="","",SUM($G86:$M86))</f>
        <v/>
      </c>
      <c r="Q86" s="23">
        <f>IF($C86="","",SUMPRODUCT(($G86:$M86&gt;'1. Rules &amp; Rates'!$C$7)*($G86:$M86-'1. Rules &amp; Rates'!$C$7)))</f>
        <v/>
      </c>
      <c r="R86" s="23">
        <f>IF($C86="","",MAX(0,$P86-'1. Rules &amp; Rates'!$C$8))</f>
        <v/>
      </c>
      <c r="S86" s="23">
        <f>IF($C86="","",IF($N86="",0,$N86))</f>
        <v/>
      </c>
      <c r="T86" s="24">
        <f>IF($C86="","",MAX($Q86,$R86,$S86))</f>
        <v/>
      </c>
      <c r="U86" s="25">
        <f>IF($C86="","",IF($T86=0,"—",IF(AND($R86&gt;$Q86,$R86&gt;=$S86),"Weekly",IF($S86&gt;MAX($Q86,$R86),"Rest day","Daily"))))</f>
        <v/>
      </c>
      <c r="V86" s="18">
        <f>IF($C86="","",IFERROR(VLOOKUP($C86,'2. Employees'!$C:$J,8,FALSE),""))</f>
        <v/>
      </c>
      <c r="W86" s="19">
        <f>IF($C86="","",$T86*$V86)</f>
        <v/>
      </c>
      <c r="X86" s="26">
        <f>IF($C86="","",IF($O86&gt;6,"More than six days. Section 26(1) does not allow it.",IF(AND($T86&gt;0,$F86&lt;&gt;"Yes"),"Overtime without consent recorded. First proviso to section 27.",IF(AND($R86&gt;$Q86,$R86&gt;=$S86),"Weekly basis pays more, so the weekly basis applies.",IF($S86&gt;MAX($Q86,$R86),"Rest day worked. Rule 6(4) pays it at the overtime rate.",IF($T86&gt;0,"Daily basis applies.",""))))))</f>
        <v/>
      </c>
    </row>
    <row r="87">
      <c r="B87" s="15" t="n">
        <v>81</v>
      </c>
      <c r="C87" s="16" t="n"/>
      <c r="D87" s="21">
        <f>IF($C87="","",IFERROR(VLOOKUP($C87,'2. Employees'!$C:$D,2,FALSE),"not on sheet 2"))</f>
        <v/>
      </c>
      <c r="E87" s="22" t="n"/>
      <c r="F87" s="14" t="n"/>
      <c r="G87" s="12" t="n"/>
      <c r="H87" s="12" t="n"/>
      <c r="I87" s="12" t="n"/>
      <c r="J87" s="12" t="n"/>
      <c r="K87" s="12" t="n"/>
      <c r="L87" s="12" t="n"/>
      <c r="M87" s="12" t="n"/>
      <c r="N87" s="12" t="n"/>
      <c r="O87" s="15">
        <f>IF($C87="","",COUNTIF($G87:$M87,"&gt;0"))</f>
        <v/>
      </c>
      <c r="P87" s="23">
        <f>IF($C87="","",SUM($G87:$M87))</f>
        <v/>
      </c>
      <c r="Q87" s="23">
        <f>IF($C87="","",SUMPRODUCT(($G87:$M87&gt;'1. Rules &amp; Rates'!$C$7)*($G87:$M87-'1. Rules &amp; Rates'!$C$7)))</f>
        <v/>
      </c>
      <c r="R87" s="23">
        <f>IF($C87="","",MAX(0,$P87-'1. Rules &amp; Rates'!$C$8))</f>
        <v/>
      </c>
      <c r="S87" s="23">
        <f>IF($C87="","",IF($N87="",0,$N87))</f>
        <v/>
      </c>
      <c r="T87" s="24">
        <f>IF($C87="","",MAX($Q87,$R87,$S87))</f>
        <v/>
      </c>
      <c r="U87" s="25">
        <f>IF($C87="","",IF($T87=0,"—",IF(AND($R87&gt;$Q87,$R87&gt;=$S87),"Weekly",IF($S87&gt;MAX($Q87,$R87),"Rest day","Daily"))))</f>
        <v/>
      </c>
      <c r="V87" s="18">
        <f>IF($C87="","",IFERROR(VLOOKUP($C87,'2. Employees'!$C:$J,8,FALSE),""))</f>
        <v/>
      </c>
      <c r="W87" s="19">
        <f>IF($C87="","",$T87*$V87)</f>
        <v/>
      </c>
      <c r="X87" s="26">
        <f>IF($C87="","",IF($O87&gt;6,"More than six days. Section 26(1) does not allow it.",IF(AND($T87&gt;0,$F87&lt;&gt;"Yes"),"Overtime without consent recorded. First proviso to section 27.",IF(AND($R87&gt;$Q87,$R87&gt;=$S87),"Weekly basis pays more, so the weekly basis applies.",IF($S87&gt;MAX($Q87,$R87),"Rest day worked. Rule 6(4) pays it at the overtime rate.",IF($T87&gt;0,"Daily basis applies.",""))))))</f>
        <v/>
      </c>
    </row>
    <row r="88">
      <c r="B88" s="15" t="n">
        <v>82</v>
      </c>
      <c r="C88" s="16" t="n"/>
      <c r="D88" s="21">
        <f>IF($C88="","",IFERROR(VLOOKUP($C88,'2. Employees'!$C:$D,2,FALSE),"not on sheet 2"))</f>
        <v/>
      </c>
      <c r="E88" s="22" t="n"/>
      <c r="F88" s="14" t="n"/>
      <c r="G88" s="12" t="n"/>
      <c r="H88" s="12" t="n"/>
      <c r="I88" s="12" t="n"/>
      <c r="J88" s="12" t="n"/>
      <c r="K88" s="12" t="n"/>
      <c r="L88" s="12" t="n"/>
      <c r="M88" s="12" t="n"/>
      <c r="N88" s="12" t="n"/>
      <c r="O88" s="15">
        <f>IF($C88="","",COUNTIF($G88:$M88,"&gt;0"))</f>
        <v/>
      </c>
      <c r="P88" s="23">
        <f>IF($C88="","",SUM($G88:$M88))</f>
        <v/>
      </c>
      <c r="Q88" s="23">
        <f>IF($C88="","",SUMPRODUCT(($G88:$M88&gt;'1. Rules &amp; Rates'!$C$7)*($G88:$M88-'1. Rules &amp; Rates'!$C$7)))</f>
        <v/>
      </c>
      <c r="R88" s="23">
        <f>IF($C88="","",MAX(0,$P88-'1. Rules &amp; Rates'!$C$8))</f>
        <v/>
      </c>
      <c r="S88" s="23">
        <f>IF($C88="","",IF($N88="",0,$N88))</f>
        <v/>
      </c>
      <c r="T88" s="24">
        <f>IF($C88="","",MAX($Q88,$R88,$S88))</f>
        <v/>
      </c>
      <c r="U88" s="25">
        <f>IF($C88="","",IF($T88=0,"—",IF(AND($R88&gt;$Q88,$R88&gt;=$S88),"Weekly",IF($S88&gt;MAX($Q88,$R88),"Rest day","Daily"))))</f>
        <v/>
      </c>
      <c r="V88" s="18">
        <f>IF($C88="","",IFERROR(VLOOKUP($C88,'2. Employees'!$C:$J,8,FALSE),""))</f>
        <v/>
      </c>
      <c r="W88" s="19">
        <f>IF($C88="","",$T88*$V88)</f>
        <v/>
      </c>
      <c r="X88" s="26">
        <f>IF($C88="","",IF($O88&gt;6,"More than six days. Section 26(1) does not allow it.",IF(AND($T88&gt;0,$F88&lt;&gt;"Yes"),"Overtime without consent recorded. First proviso to section 27.",IF(AND($R88&gt;$Q88,$R88&gt;=$S88),"Weekly basis pays more, so the weekly basis applies.",IF($S88&gt;MAX($Q88,$R88),"Rest day worked. Rule 6(4) pays it at the overtime rate.",IF($T88&gt;0,"Daily basis applies.",""))))))</f>
        <v/>
      </c>
    </row>
    <row r="89">
      <c r="B89" s="15" t="n">
        <v>83</v>
      </c>
      <c r="C89" s="16" t="n"/>
      <c r="D89" s="21">
        <f>IF($C89="","",IFERROR(VLOOKUP($C89,'2. Employees'!$C:$D,2,FALSE),"not on sheet 2"))</f>
        <v/>
      </c>
      <c r="E89" s="22" t="n"/>
      <c r="F89" s="14" t="n"/>
      <c r="G89" s="12" t="n"/>
      <c r="H89" s="12" t="n"/>
      <c r="I89" s="12" t="n"/>
      <c r="J89" s="12" t="n"/>
      <c r="K89" s="12" t="n"/>
      <c r="L89" s="12" t="n"/>
      <c r="M89" s="12" t="n"/>
      <c r="N89" s="12" t="n"/>
      <c r="O89" s="15">
        <f>IF($C89="","",COUNTIF($G89:$M89,"&gt;0"))</f>
        <v/>
      </c>
      <c r="P89" s="23">
        <f>IF($C89="","",SUM($G89:$M89))</f>
        <v/>
      </c>
      <c r="Q89" s="23">
        <f>IF($C89="","",SUMPRODUCT(($G89:$M89&gt;'1. Rules &amp; Rates'!$C$7)*($G89:$M89-'1. Rules &amp; Rates'!$C$7)))</f>
        <v/>
      </c>
      <c r="R89" s="23">
        <f>IF($C89="","",MAX(0,$P89-'1. Rules &amp; Rates'!$C$8))</f>
        <v/>
      </c>
      <c r="S89" s="23">
        <f>IF($C89="","",IF($N89="",0,$N89))</f>
        <v/>
      </c>
      <c r="T89" s="24">
        <f>IF($C89="","",MAX($Q89,$R89,$S89))</f>
        <v/>
      </c>
      <c r="U89" s="25">
        <f>IF($C89="","",IF($T89=0,"—",IF(AND($R89&gt;$Q89,$R89&gt;=$S89),"Weekly",IF($S89&gt;MAX($Q89,$R89),"Rest day","Daily"))))</f>
        <v/>
      </c>
      <c r="V89" s="18">
        <f>IF($C89="","",IFERROR(VLOOKUP($C89,'2. Employees'!$C:$J,8,FALSE),""))</f>
        <v/>
      </c>
      <c r="W89" s="19">
        <f>IF($C89="","",$T89*$V89)</f>
        <v/>
      </c>
      <c r="X89" s="26">
        <f>IF($C89="","",IF($O89&gt;6,"More than six days. Section 26(1) does not allow it.",IF(AND($T89&gt;0,$F89&lt;&gt;"Yes"),"Overtime without consent recorded. First proviso to section 27.",IF(AND($R89&gt;$Q89,$R89&gt;=$S89),"Weekly basis pays more, so the weekly basis applies.",IF($S89&gt;MAX($Q89,$R89),"Rest day worked. Rule 6(4) pays it at the overtime rate.",IF($T89&gt;0,"Daily basis applies.",""))))))</f>
        <v/>
      </c>
    </row>
    <row r="90">
      <c r="B90" s="15" t="n">
        <v>84</v>
      </c>
      <c r="C90" s="16" t="n"/>
      <c r="D90" s="21">
        <f>IF($C90="","",IFERROR(VLOOKUP($C90,'2. Employees'!$C:$D,2,FALSE),"not on sheet 2"))</f>
        <v/>
      </c>
      <c r="E90" s="22" t="n"/>
      <c r="F90" s="14" t="n"/>
      <c r="G90" s="12" t="n"/>
      <c r="H90" s="12" t="n"/>
      <c r="I90" s="12" t="n"/>
      <c r="J90" s="12" t="n"/>
      <c r="K90" s="12" t="n"/>
      <c r="L90" s="12" t="n"/>
      <c r="M90" s="12" t="n"/>
      <c r="N90" s="12" t="n"/>
      <c r="O90" s="15">
        <f>IF($C90="","",COUNTIF($G90:$M90,"&gt;0"))</f>
        <v/>
      </c>
      <c r="P90" s="23">
        <f>IF($C90="","",SUM($G90:$M90))</f>
        <v/>
      </c>
      <c r="Q90" s="23">
        <f>IF($C90="","",SUMPRODUCT(($G90:$M90&gt;'1. Rules &amp; Rates'!$C$7)*($G90:$M90-'1. Rules &amp; Rates'!$C$7)))</f>
        <v/>
      </c>
      <c r="R90" s="23">
        <f>IF($C90="","",MAX(0,$P90-'1. Rules &amp; Rates'!$C$8))</f>
        <v/>
      </c>
      <c r="S90" s="23">
        <f>IF($C90="","",IF($N90="",0,$N90))</f>
        <v/>
      </c>
      <c r="T90" s="24">
        <f>IF($C90="","",MAX($Q90,$R90,$S90))</f>
        <v/>
      </c>
      <c r="U90" s="25">
        <f>IF($C90="","",IF($T90=0,"—",IF(AND($R90&gt;$Q90,$R90&gt;=$S90),"Weekly",IF($S90&gt;MAX($Q90,$R90),"Rest day","Daily"))))</f>
        <v/>
      </c>
      <c r="V90" s="18">
        <f>IF($C90="","",IFERROR(VLOOKUP($C90,'2. Employees'!$C:$J,8,FALSE),""))</f>
        <v/>
      </c>
      <c r="W90" s="19">
        <f>IF($C90="","",$T90*$V90)</f>
        <v/>
      </c>
      <c r="X90" s="26">
        <f>IF($C90="","",IF($O90&gt;6,"More than six days. Section 26(1) does not allow it.",IF(AND($T90&gt;0,$F90&lt;&gt;"Yes"),"Overtime without consent recorded. First proviso to section 27.",IF(AND($R90&gt;$Q90,$R90&gt;=$S90),"Weekly basis pays more, so the weekly basis applies.",IF($S90&gt;MAX($Q90,$R90),"Rest day worked. Rule 6(4) pays it at the overtime rate.",IF($T90&gt;0,"Daily basis applies.",""))))))</f>
        <v/>
      </c>
    </row>
    <row r="91">
      <c r="B91" s="15" t="n">
        <v>85</v>
      </c>
      <c r="C91" s="16" t="n"/>
      <c r="D91" s="21">
        <f>IF($C91="","",IFERROR(VLOOKUP($C91,'2. Employees'!$C:$D,2,FALSE),"not on sheet 2"))</f>
        <v/>
      </c>
      <c r="E91" s="22" t="n"/>
      <c r="F91" s="14" t="n"/>
      <c r="G91" s="12" t="n"/>
      <c r="H91" s="12" t="n"/>
      <c r="I91" s="12" t="n"/>
      <c r="J91" s="12" t="n"/>
      <c r="K91" s="12" t="n"/>
      <c r="L91" s="12" t="n"/>
      <c r="M91" s="12" t="n"/>
      <c r="N91" s="12" t="n"/>
      <c r="O91" s="15">
        <f>IF($C91="","",COUNTIF($G91:$M91,"&gt;0"))</f>
        <v/>
      </c>
      <c r="P91" s="23">
        <f>IF($C91="","",SUM($G91:$M91))</f>
        <v/>
      </c>
      <c r="Q91" s="23">
        <f>IF($C91="","",SUMPRODUCT(($G91:$M91&gt;'1. Rules &amp; Rates'!$C$7)*($G91:$M91-'1. Rules &amp; Rates'!$C$7)))</f>
        <v/>
      </c>
      <c r="R91" s="23">
        <f>IF($C91="","",MAX(0,$P91-'1. Rules &amp; Rates'!$C$8))</f>
        <v/>
      </c>
      <c r="S91" s="23">
        <f>IF($C91="","",IF($N91="",0,$N91))</f>
        <v/>
      </c>
      <c r="T91" s="24">
        <f>IF($C91="","",MAX($Q91,$R91,$S91))</f>
        <v/>
      </c>
      <c r="U91" s="25">
        <f>IF($C91="","",IF($T91=0,"—",IF(AND($R91&gt;$Q91,$R91&gt;=$S91),"Weekly",IF($S91&gt;MAX($Q91,$R91),"Rest day","Daily"))))</f>
        <v/>
      </c>
      <c r="V91" s="18">
        <f>IF($C91="","",IFERROR(VLOOKUP($C91,'2. Employees'!$C:$J,8,FALSE),""))</f>
        <v/>
      </c>
      <c r="W91" s="19">
        <f>IF($C91="","",$T91*$V91)</f>
        <v/>
      </c>
      <c r="X91" s="26">
        <f>IF($C91="","",IF($O91&gt;6,"More than six days. Section 26(1) does not allow it.",IF(AND($T91&gt;0,$F91&lt;&gt;"Yes"),"Overtime without consent recorded. First proviso to section 27.",IF(AND($R91&gt;$Q91,$R91&gt;=$S91),"Weekly basis pays more, so the weekly basis applies.",IF($S91&gt;MAX($Q91,$R91),"Rest day worked. Rule 6(4) pays it at the overtime rate.",IF($T91&gt;0,"Daily basis applies.",""))))))</f>
        <v/>
      </c>
    </row>
    <row r="92">
      <c r="B92" s="15" t="n">
        <v>86</v>
      </c>
      <c r="C92" s="16" t="n"/>
      <c r="D92" s="21">
        <f>IF($C92="","",IFERROR(VLOOKUP($C92,'2. Employees'!$C:$D,2,FALSE),"not on sheet 2"))</f>
        <v/>
      </c>
      <c r="E92" s="22" t="n"/>
      <c r="F92" s="14" t="n"/>
      <c r="G92" s="12" t="n"/>
      <c r="H92" s="12" t="n"/>
      <c r="I92" s="12" t="n"/>
      <c r="J92" s="12" t="n"/>
      <c r="K92" s="12" t="n"/>
      <c r="L92" s="12" t="n"/>
      <c r="M92" s="12" t="n"/>
      <c r="N92" s="12" t="n"/>
      <c r="O92" s="15">
        <f>IF($C92="","",COUNTIF($G92:$M92,"&gt;0"))</f>
        <v/>
      </c>
      <c r="P92" s="23">
        <f>IF($C92="","",SUM($G92:$M92))</f>
        <v/>
      </c>
      <c r="Q92" s="23">
        <f>IF($C92="","",SUMPRODUCT(($G92:$M92&gt;'1. Rules &amp; Rates'!$C$7)*($G92:$M92-'1. Rules &amp; Rates'!$C$7)))</f>
        <v/>
      </c>
      <c r="R92" s="23">
        <f>IF($C92="","",MAX(0,$P92-'1. Rules &amp; Rates'!$C$8))</f>
        <v/>
      </c>
      <c r="S92" s="23">
        <f>IF($C92="","",IF($N92="",0,$N92))</f>
        <v/>
      </c>
      <c r="T92" s="24">
        <f>IF($C92="","",MAX($Q92,$R92,$S92))</f>
        <v/>
      </c>
      <c r="U92" s="25">
        <f>IF($C92="","",IF($T92=0,"—",IF(AND($R92&gt;$Q92,$R92&gt;=$S92),"Weekly",IF($S92&gt;MAX($Q92,$R92),"Rest day","Daily"))))</f>
        <v/>
      </c>
      <c r="V92" s="18">
        <f>IF($C92="","",IFERROR(VLOOKUP($C92,'2. Employees'!$C:$J,8,FALSE),""))</f>
        <v/>
      </c>
      <c r="W92" s="19">
        <f>IF($C92="","",$T92*$V92)</f>
        <v/>
      </c>
      <c r="X92" s="26">
        <f>IF($C92="","",IF($O92&gt;6,"More than six days. Section 26(1) does not allow it.",IF(AND($T92&gt;0,$F92&lt;&gt;"Yes"),"Overtime without consent recorded. First proviso to section 27.",IF(AND($R92&gt;$Q92,$R92&gt;=$S92),"Weekly basis pays more, so the weekly basis applies.",IF($S92&gt;MAX($Q92,$R92),"Rest day worked. Rule 6(4) pays it at the overtime rate.",IF($T92&gt;0,"Daily basis applies.",""))))))</f>
        <v/>
      </c>
    </row>
    <row r="93">
      <c r="B93" s="15" t="n">
        <v>87</v>
      </c>
      <c r="C93" s="16" t="n"/>
      <c r="D93" s="21">
        <f>IF($C93="","",IFERROR(VLOOKUP($C93,'2. Employees'!$C:$D,2,FALSE),"not on sheet 2"))</f>
        <v/>
      </c>
      <c r="E93" s="22" t="n"/>
      <c r="F93" s="14" t="n"/>
      <c r="G93" s="12" t="n"/>
      <c r="H93" s="12" t="n"/>
      <c r="I93" s="12" t="n"/>
      <c r="J93" s="12" t="n"/>
      <c r="K93" s="12" t="n"/>
      <c r="L93" s="12" t="n"/>
      <c r="M93" s="12" t="n"/>
      <c r="N93" s="12" t="n"/>
      <c r="O93" s="15">
        <f>IF($C93="","",COUNTIF($G93:$M93,"&gt;0"))</f>
        <v/>
      </c>
      <c r="P93" s="23">
        <f>IF($C93="","",SUM($G93:$M93))</f>
        <v/>
      </c>
      <c r="Q93" s="23">
        <f>IF($C93="","",SUMPRODUCT(($G93:$M93&gt;'1. Rules &amp; Rates'!$C$7)*($G93:$M93-'1. Rules &amp; Rates'!$C$7)))</f>
        <v/>
      </c>
      <c r="R93" s="23">
        <f>IF($C93="","",MAX(0,$P93-'1. Rules &amp; Rates'!$C$8))</f>
        <v/>
      </c>
      <c r="S93" s="23">
        <f>IF($C93="","",IF($N93="",0,$N93))</f>
        <v/>
      </c>
      <c r="T93" s="24">
        <f>IF($C93="","",MAX($Q93,$R93,$S93))</f>
        <v/>
      </c>
      <c r="U93" s="25">
        <f>IF($C93="","",IF($T93=0,"—",IF(AND($R93&gt;$Q93,$R93&gt;=$S93),"Weekly",IF($S93&gt;MAX($Q93,$R93),"Rest day","Daily"))))</f>
        <v/>
      </c>
      <c r="V93" s="18">
        <f>IF($C93="","",IFERROR(VLOOKUP($C93,'2. Employees'!$C:$J,8,FALSE),""))</f>
        <v/>
      </c>
      <c r="W93" s="19">
        <f>IF($C93="","",$T93*$V93)</f>
        <v/>
      </c>
      <c r="X93" s="26">
        <f>IF($C93="","",IF($O93&gt;6,"More than six days. Section 26(1) does not allow it.",IF(AND($T93&gt;0,$F93&lt;&gt;"Yes"),"Overtime without consent recorded. First proviso to section 27.",IF(AND($R93&gt;$Q93,$R93&gt;=$S93),"Weekly basis pays more, so the weekly basis applies.",IF($S93&gt;MAX($Q93,$R93),"Rest day worked. Rule 6(4) pays it at the overtime rate.",IF($T93&gt;0,"Daily basis applies.",""))))))</f>
        <v/>
      </c>
    </row>
    <row r="94">
      <c r="B94" s="15" t="n">
        <v>88</v>
      </c>
      <c r="C94" s="16" t="n"/>
      <c r="D94" s="21">
        <f>IF($C94="","",IFERROR(VLOOKUP($C94,'2. Employees'!$C:$D,2,FALSE),"not on sheet 2"))</f>
        <v/>
      </c>
      <c r="E94" s="22" t="n"/>
      <c r="F94" s="14" t="n"/>
      <c r="G94" s="12" t="n"/>
      <c r="H94" s="12" t="n"/>
      <c r="I94" s="12" t="n"/>
      <c r="J94" s="12" t="n"/>
      <c r="K94" s="12" t="n"/>
      <c r="L94" s="12" t="n"/>
      <c r="M94" s="12" t="n"/>
      <c r="N94" s="12" t="n"/>
      <c r="O94" s="15">
        <f>IF($C94="","",COUNTIF($G94:$M94,"&gt;0"))</f>
        <v/>
      </c>
      <c r="P94" s="23">
        <f>IF($C94="","",SUM($G94:$M94))</f>
        <v/>
      </c>
      <c r="Q94" s="23">
        <f>IF($C94="","",SUMPRODUCT(($G94:$M94&gt;'1. Rules &amp; Rates'!$C$7)*($G94:$M94-'1. Rules &amp; Rates'!$C$7)))</f>
        <v/>
      </c>
      <c r="R94" s="23">
        <f>IF($C94="","",MAX(0,$P94-'1. Rules &amp; Rates'!$C$8))</f>
        <v/>
      </c>
      <c r="S94" s="23">
        <f>IF($C94="","",IF($N94="",0,$N94))</f>
        <v/>
      </c>
      <c r="T94" s="24">
        <f>IF($C94="","",MAX($Q94,$R94,$S94))</f>
        <v/>
      </c>
      <c r="U94" s="25">
        <f>IF($C94="","",IF($T94=0,"—",IF(AND($R94&gt;$Q94,$R94&gt;=$S94),"Weekly",IF($S94&gt;MAX($Q94,$R94),"Rest day","Daily"))))</f>
        <v/>
      </c>
      <c r="V94" s="18">
        <f>IF($C94="","",IFERROR(VLOOKUP($C94,'2. Employees'!$C:$J,8,FALSE),""))</f>
        <v/>
      </c>
      <c r="W94" s="19">
        <f>IF($C94="","",$T94*$V94)</f>
        <v/>
      </c>
      <c r="X94" s="26">
        <f>IF($C94="","",IF($O94&gt;6,"More than six days. Section 26(1) does not allow it.",IF(AND($T94&gt;0,$F94&lt;&gt;"Yes"),"Overtime without consent recorded. First proviso to section 27.",IF(AND($R94&gt;$Q94,$R94&gt;=$S94),"Weekly basis pays more, so the weekly basis applies.",IF($S94&gt;MAX($Q94,$R94),"Rest day worked. Rule 6(4) pays it at the overtime rate.",IF($T94&gt;0,"Daily basis applies.",""))))))</f>
        <v/>
      </c>
    </row>
    <row r="95">
      <c r="B95" s="15" t="n">
        <v>89</v>
      </c>
      <c r="C95" s="16" t="n"/>
      <c r="D95" s="21">
        <f>IF($C95="","",IFERROR(VLOOKUP($C95,'2. Employees'!$C:$D,2,FALSE),"not on sheet 2"))</f>
        <v/>
      </c>
      <c r="E95" s="22" t="n"/>
      <c r="F95" s="14" t="n"/>
      <c r="G95" s="12" t="n"/>
      <c r="H95" s="12" t="n"/>
      <c r="I95" s="12" t="n"/>
      <c r="J95" s="12" t="n"/>
      <c r="K95" s="12" t="n"/>
      <c r="L95" s="12" t="n"/>
      <c r="M95" s="12" t="n"/>
      <c r="N95" s="12" t="n"/>
      <c r="O95" s="15">
        <f>IF($C95="","",COUNTIF($G95:$M95,"&gt;0"))</f>
        <v/>
      </c>
      <c r="P95" s="23">
        <f>IF($C95="","",SUM($G95:$M95))</f>
        <v/>
      </c>
      <c r="Q95" s="23">
        <f>IF($C95="","",SUMPRODUCT(($G95:$M95&gt;'1. Rules &amp; Rates'!$C$7)*($G95:$M95-'1. Rules &amp; Rates'!$C$7)))</f>
        <v/>
      </c>
      <c r="R95" s="23">
        <f>IF($C95="","",MAX(0,$P95-'1. Rules &amp; Rates'!$C$8))</f>
        <v/>
      </c>
      <c r="S95" s="23">
        <f>IF($C95="","",IF($N95="",0,$N95))</f>
        <v/>
      </c>
      <c r="T95" s="24">
        <f>IF($C95="","",MAX($Q95,$R95,$S95))</f>
        <v/>
      </c>
      <c r="U95" s="25">
        <f>IF($C95="","",IF($T95=0,"—",IF(AND($R95&gt;$Q95,$R95&gt;=$S95),"Weekly",IF($S95&gt;MAX($Q95,$R95),"Rest day","Daily"))))</f>
        <v/>
      </c>
      <c r="V95" s="18">
        <f>IF($C95="","",IFERROR(VLOOKUP($C95,'2. Employees'!$C:$J,8,FALSE),""))</f>
        <v/>
      </c>
      <c r="W95" s="19">
        <f>IF($C95="","",$T95*$V95)</f>
        <v/>
      </c>
      <c r="X95" s="26">
        <f>IF($C95="","",IF($O95&gt;6,"More than six days. Section 26(1) does not allow it.",IF(AND($T95&gt;0,$F95&lt;&gt;"Yes"),"Overtime without consent recorded. First proviso to section 27.",IF(AND($R95&gt;$Q95,$R95&gt;=$S95),"Weekly basis pays more, so the weekly basis applies.",IF($S95&gt;MAX($Q95,$R95),"Rest day worked. Rule 6(4) pays it at the overtime rate.",IF($T95&gt;0,"Daily basis applies.",""))))))</f>
        <v/>
      </c>
    </row>
    <row r="96">
      <c r="B96" s="15" t="n">
        <v>90</v>
      </c>
      <c r="C96" s="16" t="n"/>
      <c r="D96" s="21">
        <f>IF($C96="","",IFERROR(VLOOKUP($C96,'2. Employees'!$C:$D,2,FALSE),"not on sheet 2"))</f>
        <v/>
      </c>
      <c r="E96" s="22" t="n"/>
      <c r="F96" s="14" t="n"/>
      <c r="G96" s="12" t="n"/>
      <c r="H96" s="12" t="n"/>
      <c r="I96" s="12" t="n"/>
      <c r="J96" s="12" t="n"/>
      <c r="K96" s="12" t="n"/>
      <c r="L96" s="12" t="n"/>
      <c r="M96" s="12" t="n"/>
      <c r="N96" s="12" t="n"/>
      <c r="O96" s="15">
        <f>IF($C96="","",COUNTIF($G96:$M96,"&gt;0"))</f>
        <v/>
      </c>
      <c r="P96" s="23">
        <f>IF($C96="","",SUM($G96:$M96))</f>
        <v/>
      </c>
      <c r="Q96" s="23">
        <f>IF($C96="","",SUMPRODUCT(($G96:$M96&gt;'1. Rules &amp; Rates'!$C$7)*($G96:$M96-'1. Rules &amp; Rates'!$C$7)))</f>
        <v/>
      </c>
      <c r="R96" s="23">
        <f>IF($C96="","",MAX(0,$P96-'1. Rules &amp; Rates'!$C$8))</f>
        <v/>
      </c>
      <c r="S96" s="23">
        <f>IF($C96="","",IF($N96="",0,$N96))</f>
        <v/>
      </c>
      <c r="T96" s="24">
        <f>IF($C96="","",MAX($Q96,$R96,$S96))</f>
        <v/>
      </c>
      <c r="U96" s="25">
        <f>IF($C96="","",IF($T96=0,"—",IF(AND($R96&gt;$Q96,$R96&gt;=$S96),"Weekly",IF($S96&gt;MAX($Q96,$R96),"Rest day","Daily"))))</f>
        <v/>
      </c>
      <c r="V96" s="18">
        <f>IF($C96="","",IFERROR(VLOOKUP($C96,'2. Employees'!$C:$J,8,FALSE),""))</f>
        <v/>
      </c>
      <c r="W96" s="19">
        <f>IF($C96="","",$T96*$V96)</f>
        <v/>
      </c>
      <c r="X96" s="26">
        <f>IF($C96="","",IF($O96&gt;6,"More than six days. Section 26(1) does not allow it.",IF(AND($T96&gt;0,$F96&lt;&gt;"Yes"),"Overtime without consent recorded. First proviso to section 27.",IF(AND($R96&gt;$Q96,$R96&gt;=$S96),"Weekly basis pays more, so the weekly basis applies.",IF($S96&gt;MAX($Q96,$R96),"Rest day worked. Rule 6(4) pays it at the overtime rate.",IF($T96&gt;0,"Daily basis applies.",""))))))</f>
        <v/>
      </c>
    </row>
    <row r="97">
      <c r="B97" s="15" t="n">
        <v>91</v>
      </c>
      <c r="C97" s="16" t="n"/>
      <c r="D97" s="21">
        <f>IF($C97="","",IFERROR(VLOOKUP($C97,'2. Employees'!$C:$D,2,FALSE),"not on sheet 2"))</f>
        <v/>
      </c>
      <c r="E97" s="22" t="n"/>
      <c r="F97" s="14" t="n"/>
      <c r="G97" s="12" t="n"/>
      <c r="H97" s="12" t="n"/>
      <c r="I97" s="12" t="n"/>
      <c r="J97" s="12" t="n"/>
      <c r="K97" s="12" t="n"/>
      <c r="L97" s="12" t="n"/>
      <c r="M97" s="12" t="n"/>
      <c r="N97" s="12" t="n"/>
      <c r="O97" s="15">
        <f>IF($C97="","",COUNTIF($G97:$M97,"&gt;0"))</f>
        <v/>
      </c>
      <c r="P97" s="23">
        <f>IF($C97="","",SUM($G97:$M97))</f>
        <v/>
      </c>
      <c r="Q97" s="23">
        <f>IF($C97="","",SUMPRODUCT(($G97:$M97&gt;'1. Rules &amp; Rates'!$C$7)*($G97:$M97-'1. Rules &amp; Rates'!$C$7)))</f>
        <v/>
      </c>
      <c r="R97" s="23">
        <f>IF($C97="","",MAX(0,$P97-'1. Rules &amp; Rates'!$C$8))</f>
        <v/>
      </c>
      <c r="S97" s="23">
        <f>IF($C97="","",IF($N97="",0,$N97))</f>
        <v/>
      </c>
      <c r="T97" s="24">
        <f>IF($C97="","",MAX($Q97,$R97,$S97))</f>
        <v/>
      </c>
      <c r="U97" s="25">
        <f>IF($C97="","",IF($T97=0,"—",IF(AND($R97&gt;$Q97,$R97&gt;=$S97),"Weekly",IF($S97&gt;MAX($Q97,$R97),"Rest day","Daily"))))</f>
        <v/>
      </c>
      <c r="V97" s="18">
        <f>IF($C97="","",IFERROR(VLOOKUP($C97,'2. Employees'!$C:$J,8,FALSE),""))</f>
        <v/>
      </c>
      <c r="W97" s="19">
        <f>IF($C97="","",$T97*$V97)</f>
        <v/>
      </c>
      <c r="X97" s="26">
        <f>IF($C97="","",IF($O97&gt;6,"More than six days. Section 26(1) does not allow it.",IF(AND($T97&gt;0,$F97&lt;&gt;"Yes"),"Overtime without consent recorded. First proviso to section 27.",IF(AND($R97&gt;$Q97,$R97&gt;=$S97),"Weekly basis pays more, so the weekly basis applies.",IF($S97&gt;MAX($Q97,$R97),"Rest day worked. Rule 6(4) pays it at the overtime rate.",IF($T97&gt;0,"Daily basis applies.",""))))))</f>
        <v/>
      </c>
    </row>
    <row r="98">
      <c r="B98" s="15" t="n">
        <v>92</v>
      </c>
      <c r="C98" s="16" t="n"/>
      <c r="D98" s="21">
        <f>IF($C98="","",IFERROR(VLOOKUP($C98,'2. Employees'!$C:$D,2,FALSE),"not on sheet 2"))</f>
        <v/>
      </c>
      <c r="E98" s="22" t="n"/>
      <c r="F98" s="14" t="n"/>
      <c r="G98" s="12" t="n"/>
      <c r="H98" s="12" t="n"/>
      <c r="I98" s="12" t="n"/>
      <c r="J98" s="12" t="n"/>
      <c r="K98" s="12" t="n"/>
      <c r="L98" s="12" t="n"/>
      <c r="M98" s="12" t="n"/>
      <c r="N98" s="12" t="n"/>
      <c r="O98" s="15">
        <f>IF($C98="","",COUNTIF($G98:$M98,"&gt;0"))</f>
        <v/>
      </c>
      <c r="P98" s="23">
        <f>IF($C98="","",SUM($G98:$M98))</f>
        <v/>
      </c>
      <c r="Q98" s="23">
        <f>IF($C98="","",SUMPRODUCT(($G98:$M98&gt;'1. Rules &amp; Rates'!$C$7)*($G98:$M98-'1. Rules &amp; Rates'!$C$7)))</f>
        <v/>
      </c>
      <c r="R98" s="23">
        <f>IF($C98="","",MAX(0,$P98-'1. Rules &amp; Rates'!$C$8))</f>
        <v/>
      </c>
      <c r="S98" s="23">
        <f>IF($C98="","",IF($N98="",0,$N98))</f>
        <v/>
      </c>
      <c r="T98" s="24">
        <f>IF($C98="","",MAX($Q98,$R98,$S98))</f>
        <v/>
      </c>
      <c r="U98" s="25">
        <f>IF($C98="","",IF($T98=0,"—",IF(AND($R98&gt;$Q98,$R98&gt;=$S98),"Weekly",IF($S98&gt;MAX($Q98,$R98),"Rest day","Daily"))))</f>
        <v/>
      </c>
      <c r="V98" s="18">
        <f>IF($C98="","",IFERROR(VLOOKUP($C98,'2. Employees'!$C:$J,8,FALSE),""))</f>
        <v/>
      </c>
      <c r="W98" s="19">
        <f>IF($C98="","",$T98*$V98)</f>
        <v/>
      </c>
      <c r="X98" s="26">
        <f>IF($C98="","",IF($O98&gt;6,"More than six days. Section 26(1) does not allow it.",IF(AND($T98&gt;0,$F98&lt;&gt;"Yes"),"Overtime without consent recorded. First proviso to section 27.",IF(AND($R98&gt;$Q98,$R98&gt;=$S98),"Weekly basis pays more, so the weekly basis applies.",IF($S98&gt;MAX($Q98,$R98),"Rest day worked. Rule 6(4) pays it at the overtime rate.",IF($T98&gt;0,"Daily basis applies.",""))))))</f>
        <v/>
      </c>
    </row>
    <row r="99">
      <c r="B99" s="15" t="n">
        <v>93</v>
      </c>
      <c r="C99" s="16" t="n"/>
      <c r="D99" s="21">
        <f>IF($C99="","",IFERROR(VLOOKUP($C99,'2. Employees'!$C:$D,2,FALSE),"not on sheet 2"))</f>
        <v/>
      </c>
      <c r="E99" s="22" t="n"/>
      <c r="F99" s="14" t="n"/>
      <c r="G99" s="12" t="n"/>
      <c r="H99" s="12" t="n"/>
      <c r="I99" s="12" t="n"/>
      <c r="J99" s="12" t="n"/>
      <c r="K99" s="12" t="n"/>
      <c r="L99" s="12" t="n"/>
      <c r="M99" s="12" t="n"/>
      <c r="N99" s="12" t="n"/>
      <c r="O99" s="15">
        <f>IF($C99="","",COUNTIF($G99:$M99,"&gt;0"))</f>
        <v/>
      </c>
      <c r="P99" s="23">
        <f>IF($C99="","",SUM($G99:$M99))</f>
        <v/>
      </c>
      <c r="Q99" s="23">
        <f>IF($C99="","",SUMPRODUCT(($G99:$M99&gt;'1. Rules &amp; Rates'!$C$7)*($G99:$M99-'1. Rules &amp; Rates'!$C$7)))</f>
        <v/>
      </c>
      <c r="R99" s="23">
        <f>IF($C99="","",MAX(0,$P99-'1. Rules &amp; Rates'!$C$8))</f>
        <v/>
      </c>
      <c r="S99" s="23">
        <f>IF($C99="","",IF($N99="",0,$N99))</f>
        <v/>
      </c>
      <c r="T99" s="24">
        <f>IF($C99="","",MAX($Q99,$R99,$S99))</f>
        <v/>
      </c>
      <c r="U99" s="25">
        <f>IF($C99="","",IF($T99=0,"—",IF(AND($R99&gt;$Q99,$R99&gt;=$S99),"Weekly",IF($S99&gt;MAX($Q99,$R99),"Rest day","Daily"))))</f>
        <v/>
      </c>
      <c r="V99" s="18">
        <f>IF($C99="","",IFERROR(VLOOKUP($C99,'2. Employees'!$C:$J,8,FALSE),""))</f>
        <v/>
      </c>
      <c r="W99" s="19">
        <f>IF($C99="","",$T99*$V99)</f>
        <v/>
      </c>
      <c r="X99" s="26">
        <f>IF($C99="","",IF($O99&gt;6,"More than six days. Section 26(1) does not allow it.",IF(AND($T99&gt;0,$F99&lt;&gt;"Yes"),"Overtime without consent recorded. First proviso to section 27.",IF(AND($R99&gt;$Q99,$R99&gt;=$S99),"Weekly basis pays more, so the weekly basis applies.",IF($S99&gt;MAX($Q99,$R99),"Rest day worked. Rule 6(4) pays it at the overtime rate.",IF($T99&gt;0,"Daily basis applies.",""))))))</f>
        <v/>
      </c>
    </row>
    <row r="100">
      <c r="B100" s="15" t="n">
        <v>94</v>
      </c>
      <c r="C100" s="16" t="n"/>
      <c r="D100" s="21">
        <f>IF($C100="","",IFERROR(VLOOKUP($C100,'2. Employees'!$C:$D,2,FALSE),"not on sheet 2"))</f>
        <v/>
      </c>
      <c r="E100" s="22" t="n"/>
      <c r="F100" s="14" t="n"/>
      <c r="G100" s="12" t="n"/>
      <c r="H100" s="12" t="n"/>
      <c r="I100" s="12" t="n"/>
      <c r="J100" s="12" t="n"/>
      <c r="K100" s="12" t="n"/>
      <c r="L100" s="12" t="n"/>
      <c r="M100" s="12" t="n"/>
      <c r="N100" s="12" t="n"/>
      <c r="O100" s="15">
        <f>IF($C100="","",COUNTIF($G100:$M100,"&gt;0"))</f>
        <v/>
      </c>
      <c r="P100" s="23">
        <f>IF($C100="","",SUM($G100:$M100))</f>
        <v/>
      </c>
      <c r="Q100" s="23">
        <f>IF($C100="","",SUMPRODUCT(($G100:$M100&gt;'1. Rules &amp; Rates'!$C$7)*($G100:$M100-'1. Rules &amp; Rates'!$C$7)))</f>
        <v/>
      </c>
      <c r="R100" s="23">
        <f>IF($C100="","",MAX(0,$P100-'1. Rules &amp; Rates'!$C$8))</f>
        <v/>
      </c>
      <c r="S100" s="23">
        <f>IF($C100="","",IF($N100="",0,$N100))</f>
        <v/>
      </c>
      <c r="T100" s="24">
        <f>IF($C100="","",MAX($Q100,$R100,$S100))</f>
        <v/>
      </c>
      <c r="U100" s="25">
        <f>IF($C100="","",IF($T100=0,"—",IF(AND($R100&gt;$Q100,$R100&gt;=$S100),"Weekly",IF($S100&gt;MAX($Q100,$R100),"Rest day","Daily"))))</f>
        <v/>
      </c>
      <c r="V100" s="18">
        <f>IF($C100="","",IFERROR(VLOOKUP($C100,'2. Employees'!$C:$J,8,FALSE),""))</f>
        <v/>
      </c>
      <c r="W100" s="19">
        <f>IF($C100="","",$T100*$V100)</f>
        <v/>
      </c>
      <c r="X100" s="26">
        <f>IF($C100="","",IF($O100&gt;6,"More than six days. Section 26(1) does not allow it.",IF(AND($T100&gt;0,$F100&lt;&gt;"Yes"),"Overtime without consent recorded. First proviso to section 27.",IF(AND($R100&gt;$Q100,$R100&gt;=$S100),"Weekly basis pays more, so the weekly basis applies.",IF($S100&gt;MAX($Q100,$R100),"Rest day worked. Rule 6(4) pays it at the overtime rate.",IF($T100&gt;0,"Daily basis applies.",""))))))</f>
        <v/>
      </c>
    </row>
    <row r="101">
      <c r="B101" s="15" t="n">
        <v>95</v>
      </c>
      <c r="C101" s="16" t="n"/>
      <c r="D101" s="21">
        <f>IF($C101="","",IFERROR(VLOOKUP($C101,'2. Employees'!$C:$D,2,FALSE),"not on sheet 2"))</f>
        <v/>
      </c>
      <c r="E101" s="22" t="n"/>
      <c r="F101" s="14" t="n"/>
      <c r="G101" s="12" t="n"/>
      <c r="H101" s="12" t="n"/>
      <c r="I101" s="12" t="n"/>
      <c r="J101" s="12" t="n"/>
      <c r="K101" s="12" t="n"/>
      <c r="L101" s="12" t="n"/>
      <c r="M101" s="12" t="n"/>
      <c r="N101" s="12" t="n"/>
      <c r="O101" s="15">
        <f>IF($C101="","",COUNTIF($G101:$M101,"&gt;0"))</f>
        <v/>
      </c>
      <c r="P101" s="23">
        <f>IF($C101="","",SUM($G101:$M101))</f>
        <v/>
      </c>
      <c r="Q101" s="23">
        <f>IF($C101="","",SUMPRODUCT(($G101:$M101&gt;'1. Rules &amp; Rates'!$C$7)*($G101:$M101-'1. Rules &amp; Rates'!$C$7)))</f>
        <v/>
      </c>
      <c r="R101" s="23">
        <f>IF($C101="","",MAX(0,$P101-'1. Rules &amp; Rates'!$C$8))</f>
        <v/>
      </c>
      <c r="S101" s="23">
        <f>IF($C101="","",IF($N101="",0,$N101))</f>
        <v/>
      </c>
      <c r="T101" s="24">
        <f>IF($C101="","",MAX($Q101,$R101,$S101))</f>
        <v/>
      </c>
      <c r="U101" s="25">
        <f>IF($C101="","",IF($T101=0,"—",IF(AND($R101&gt;$Q101,$R101&gt;=$S101),"Weekly",IF($S101&gt;MAX($Q101,$R101),"Rest day","Daily"))))</f>
        <v/>
      </c>
      <c r="V101" s="18">
        <f>IF($C101="","",IFERROR(VLOOKUP($C101,'2. Employees'!$C:$J,8,FALSE),""))</f>
        <v/>
      </c>
      <c r="W101" s="19">
        <f>IF($C101="","",$T101*$V101)</f>
        <v/>
      </c>
      <c r="X101" s="26">
        <f>IF($C101="","",IF($O101&gt;6,"More than six days. Section 26(1) does not allow it.",IF(AND($T101&gt;0,$F101&lt;&gt;"Yes"),"Overtime without consent recorded. First proviso to section 27.",IF(AND($R101&gt;$Q101,$R101&gt;=$S101),"Weekly basis pays more, so the weekly basis applies.",IF($S101&gt;MAX($Q101,$R101),"Rest day worked. Rule 6(4) pays it at the overtime rate.",IF($T101&gt;0,"Daily basis applies.",""))))))</f>
        <v/>
      </c>
    </row>
    <row r="102">
      <c r="B102" s="15" t="n">
        <v>96</v>
      </c>
      <c r="C102" s="16" t="n"/>
      <c r="D102" s="21">
        <f>IF($C102="","",IFERROR(VLOOKUP($C102,'2. Employees'!$C:$D,2,FALSE),"not on sheet 2"))</f>
        <v/>
      </c>
      <c r="E102" s="22" t="n"/>
      <c r="F102" s="14" t="n"/>
      <c r="G102" s="12" t="n"/>
      <c r="H102" s="12" t="n"/>
      <c r="I102" s="12" t="n"/>
      <c r="J102" s="12" t="n"/>
      <c r="K102" s="12" t="n"/>
      <c r="L102" s="12" t="n"/>
      <c r="M102" s="12" t="n"/>
      <c r="N102" s="12" t="n"/>
      <c r="O102" s="15">
        <f>IF($C102="","",COUNTIF($G102:$M102,"&gt;0"))</f>
        <v/>
      </c>
      <c r="P102" s="23">
        <f>IF($C102="","",SUM($G102:$M102))</f>
        <v/>
      </c>
      <c r="Q102" s="23">
        <f>IF($C102="","",SUMPRODUCT(($G102:$M102&gt;'1. Rules &amp; Rates'!$C$7)*($G102:$M102-'1. Rules &amp; Rates'!$C$7)))</f>
        <v/>
      </c>
      <c r="R102" s="23">
        <f>IF($C102="","",MAX(0,$P102-'1. Rules &amp; Rates'!$C$8))</f>
        <v/>
      </c>
      <c r="S102" s="23">
        <f>IF($C102="","",IF($N102="",0,$N102))</f>
        <v/>
      </c>
      <c r="T102" s="24">
        <f>IF($C102="","",MAX($Q102,$R102,$S102))</f>
        <v/>
      </c>
      <c r="U102" s="25">
        <f>IF($C102="","",IF($T102=0,"—",IF(AND($R102&gt;$Q102,$R102&gt;=$S102),"Weekly",IF($S102&gt;MAX($Q102,$R102),"Rest day","Daily"))))</f>
        <v/>
      </c>
      <c r="V102" s="18">
        <f>IF($C102="","",IFERROR(VLOOKUP($C102,'2. Employees'!$C:$J,8,FALSE),""))</f>
        <v/>
      </c>
      <c r="W102" s="19">
        <f>IF($C102="","",$T102*$V102)</f>
        <v/>
      </c>
      <c r="X102" s="26">
        <f>IF($C102="","",IF($O102&gt;6,"More than six days. Section 26(1) does not allow it.",IF(AND($T102&gt;0,$F102&lt;&gt;"Yes"),"Overtime without consent recorded. First proviso to section 27.",IF(AND($R102&gt;$Q102,$R102&gt;=$S102),"Weekly basis pays more, so the weekly basis applies.",IF($S102&gt;MAX($Q102,$R102),"Rest day worked. Rule 6(4) pays it at the overtime rate.",IF($T102&gt;0,"Daily basis applies.",""))))))</f>
        <v/>
      </c>
    </row>
    <row r="103">
      <c r="B103" s="15" t="n">
        <v>97</v>
      </c>
      <c r="C103" s="16" t="n"/>
      <c r="D103" s="21">
        <f>IF($C103="","",IFERROR(VLOOKUP($C103,'2. Employees'!$C:$D,2,FALSE),"not on sheet 2"))</f>
        <v/>
      </c>
      <c r="E103" s="22" t="n"/>
      <c r="F103" s="14" t="n"/>
      <c r="G103" s="12" t="n"/>
      <c r="H103" s="12" t="n"/>
      <c r="I103" s="12" t="n"/>
      <c r="J103" s="12" t="n"/>
      <c r="K103" s="12" t="n"/>
      <c r="L103" s="12" t="n"/>
      <c r="M103" s="12" t="n"/>
      <c r="N103" s="12" t="n"/>
      <c r="O103" s="15">
        <f>IF($C103="","",COUNTIF($G103:$M103,"&gt;0"))</f>
        <v/>
      </c>
      <c r="P103" s="23">
        <f>IF($C103="","",SUM($G103:$M103))</f>
        <v/>
      </c>
      <c r="Q103" s="23">
        <f>IF($C103="","",SUMPRODUCT(($G103:$M103&gt;'1. Rules &amp; Rates'!$C$7)*($G103:$M103-'1. Rules &amp; Rates'!$C$7)))</f>
        <v/>
      </c>
      <c r="R103" s="23">
        <f>IF($C103="","",MAX(0,$P103-'1. Rules &amp; Rates'!$C$8))</f>
        <v/>
      </c>
      <c r="S103" s="23">
        <f>IF($C103="","",IF($N103="",0,$N103))</f>
        <v/>
      </c>
      <c r="T103" s="24">
        <f>IF($C103="","",MAX($Q103,$R103,$S103))</f>
        <v/>
      </c>
      <c r="U103" s="25">
        <f>IF($C103="","",IF($T103=0,"—",IF(AND($R103&gt;$Q103,$R103&gt;=$S103),"Weekly",IF($S103&gt;MAX($Q103,$R103),"Rest day","Daily"))))</f>
        <v/>
      </c>
      <c r="V103" s="18">
        <f>IF($C103="","",IFERROR(VLOOKUP($C103,'2. Employees'!$C:$J,8,FALSE),""))</f>
        <v/>
      </c>
      <c r="W103" s="19">
        <f>IF($C103="","",$T103*$V103)</f>
        <v/>
      </c>
      <c r="X103" s="26">
        <f>IF($C103="","",IF($O103&gt;6,"More than six days. Section 26(1) does not allow it.",IF(AND($T103&gt;0,$F103&lt;&gt;"Yes"),"Overtime without consent recorded. First proviso to section 27.",IF(AND($R103&gt;$Q103,$R103&gt;=$S103),"Weekly basis pays more, so the weekly basis applies.",IF($S103&gt;MAX($Q103,$R103),"Rest day worked. Rule 6(4) pays it at the overtime rate.",IF($T103&gt;0,"Daily basis applies.",""))))))</f>
        <v/>
      </c>
    </row>
    <row r="104">
      <c r="B104" s="15" t="n">
        <v>98</v>
      </c>
      <c r="C104" s="16" t="n"/>
      <c r="D104" s="21">
        <f>IF($C104="","",IFERROR(VLOOKUP($C104,'2. Employees'!$C:$D,2,FALSE),"not on sheet 2"))</f>
        <v/>
      </c>
      <c r="E104" s="22" t="n"/>
      <c r="F104" s="14" t="n"/>
      <c r="G104" s="12" t="n"/>
      <c r="H104" s="12" t="n"/>
      <c r="I104" s="12" t="n"/>
      <c r="J104" s="12" t="n"/>
      <c r="K104" s="12" t="n"/>
      <c r="L104" s="12" t="n"/>
      <c r="M104" s="12" t="n"/>
      <c r="N104" s="12" t="n"/>
      <c r="O104" s="15">
        <f>IF($C104="","",COUNTIF($G104:$M104,"&gt;0"))</f>
        <v/>
      </c>
      <c r="P104" s="23">
        <f>IF($C104="","",SUM($G104:$M104))</f>
        <v/>
      </c>
      <c r="Q104" s="23">
        <f>IF($C104="","",SUMPRODUCT(($G104:$M104&gt;'1. Rules &amp; Rates'!$C$7)*($G104:$M104-'1. Rules &amp; Rates'!$C$7)))</f>
        <v/>
      </c>
      <c r="R104" s="23">
        <f>IF($C104="","",MAX(0,$P104-'1. Rules &amp; Rates'!$C$8))</f>
        <v/>
      </c>
      <c r="S104" s="23">
        <f>IF($C104="","",IF($N104="",0,$N104))</f>
        <v/>
      </c>
      <c r="T104" s="24">
        <f>IF($C104="","",MAX($Q104,$R104,$S104))</f>
        <v/>
      </c>
      <c r="U104" s="25">
        <f>IF($C104="","",IF($T104=0,"—",IF(AND($R104&gt;$Q104,$R104&gt;=$S104),"Weekly",IF($S104&gt;MAX($Q104,$R104),"Rest day","Daily"))))</f>
        <v/>
      </c>
      <c r="V104" s="18">
        <f>IF($C104="","",IFERROR(VLOOKUP($C104,'2. Employees'!$C:$J,8,FALSE),""))</f>
        <v/>
      </c>
      <c r="W104" s="19">
        <f>IF($C104="","",$T104*$V104)</f>
        <v/>
      </c>
      <c r="X104" s="26">
        <f>IF($C104="","",IF($O104&gt;6,"More than six days. Section 26(1) does not allow it.",IF(AND($T104&gt;0,$F104&lt;&gt;"Yes"),"Overtime without consent recorded. First proviso to section 27.",IF(AND($R104&gt;$Q104,$R104&gt;=$S104),"Weekly basis pays more, so the weekly basis applies.",IF($S104&gt;MAX($Q104,$R104),"Rest day worked. Rule 6(4) pays it at the overtime rate.",IF($T104&gt;0,"Daily basis applies.",""))))))</f>
        <v/>
      </c>
    </row>
    <row r="105">
      <c r="B105" s="15" t="n">
        <v>99</v>
      </c>
      <c r="C105" s="16" t="n"/>
      <c r="D105" s="21">
        <f>IF($C105="","",IFERROR(VLOOKUP($C105,'2. Employees'!$C:$D,2,FALSE),"not on sheet 2"))</f>
        <v/>
      </c>
      <c r="E105" s="22" t="n"/>
      <c r="F105" s="14" t="n"/>
      <c r="G105" s="12" t="n"/>
      <c r="H105" s="12" t="n"/>
      <c r="I105" s="12" t="n"/>
      <c r="J105" s="12" t="n"/>
      <c r="K105" s="12" t="n"/>
      <c r="L105" s="12" t="n"/>
      <c r="M105" s="12" t="n"/>
      <c r="N105" s="12" t="n"/>
      <c r="O105" s="15">
        <f>IF($C105="","",COUNTIF($G105:$M105,"&gt;0"))</f>
        <v/>
      </c>
      <c r="P105" s="23">
        <f>IF($C105="","",SUM($G105:$M105))</f>
        <v/>
      </c>
      <c r="Q105" s="23">
        <f>IF($C105="","",SUMPRODUCT(($G105:$M105&gt;'1. Rules &amp; Rates'!$C$7)*($G105:$M105-'1. Rules &amp; Rates'!$C$7)))</f>
        <v/>
      </c>
      <c r="R105" s="23">
        <f>IF($C105="","",MAX(0,$P105-'1. Rules &amp; Rates'!$C$8))</f>
        <v/>
      </c>
      <c r="S105" s="23">
        <f>IF($C105="","",IF($N105="",0,$N105))</f>
        <v/>
      </c>
      <c r="T105" s="24">
        <f>IF($C105="","",MAX($Q105,$R105,$S105))</f>
        <v/>
      </c>
      <c r="U105" s="25">
        <f>IF($C105="","",IF($T105=0,"—",IF(AND($R105&gt;$Q105,$R105&gt;=$S105),"Weekly",IF($S105&gt;MAX($Q105,$R105),"Rest day","Daily"))))</f>
        <v/>
      </c>
      <c r="V105" s="18">
        <f>IF($C105="","",IFERROR(VLOOKUP($C105,'2. Employees'!$C:$J,8,FALSE),""))</f>
        <v/>
      </c>
      <c r="W105" s="19">
        <f>IF($C105="","",$T105*$V105)</f>
        <v/>
      </c>
      <c r="X105" s="26">
        <f>IF($C105="","",IF($O105&gt;6,"More than six days. Section 26(1) does not allow it.",IF(AND($T105&gt;0,$F105&lt;&gt;"Yes"),"Overtime without consent recorded. First proviso to section 27.",IF(AND($R105&gt;$Q105,$R105&gt;=$S105),"Weekly basis pays more, so the weekly basis applies.",IF($S105&gt;MAX($Q105,$R105),"Rest day worked. Rule 6(4) pays it at the overtime rate.",IF($T105&gt;0,"Daily basis applies.",""))))))</f>
        <v/>
      </c>
    </row>
    <row r="106">
      <c r="B106" s="15" t="n">
        <v>100</v>
      </c>
      <c r="C106" s="16" t="n"/>
      <c r="D106" s="21">
        <f>IF($C106="","",IFERROR(VLOOKUP($C106,'2. Employees'!$C:$D,2,FALSE),"not on sheet 2"))</f>
        <v/>
      </c>
      <c r="E106" s="22" t="n"/>
      <c r="F106" s="14" t="n"/>
      <c r="G106" s="12" t="n"/>
      <c r="H106" s="12" t="n"/>
      <c r="I106" s="12" t="n"/>
      <c r="J106" s="12" t="n"/>
      <c r="K106" s="12" t="n"/>
      <c r="L106" s="12" t="n"/>
      <c r="M106" s="12" t="n"/>
      <c r="N106" s="12" t="n"/>
      <c r="O106" s="15">
        <f>IF($C106="","",COUNTIF($G106:$M106,"&gt;0"))</f>
        <v/>
      </c>
      <c r="P106" s="23">
        <f>IF($C106="","",SUM($G106:$M106))</f>
        <v/>
      </c>
      <c r="Q106" s="23">
        <f>IF($C106="","",SUMPRODUCT(($G106:$M106&gt;'1. Rules &amp; Rates'!$C$7)*($G106:$M106-'1. Rules &amp; Rates'!$C$7)))</f>
        <v/>
      </c>
      <c r="R106" s="23">
        <f>IF($C106="","",MAX(0,$P106-'1. Rules &amp; Rates'!$C$8))</f>
        <v/>
      </c>
      <c r="S106" s="23">
        <f>IF($C106="","",IF($N106="",0,$N106))</f>
        <v/>
      </c>
      <c r="T106" s="24">
        <f>IF($C106="","",MAX($Q106,$R106,$S106))</f>
        <v/>
      </c>
      <c r="U106" s="25">
        <f>IF($C106="","",IF($T106=0,"—",IF(AND($R106&gt;$Q106,$R106&gt;=$S106),"Weekly",IF($S106&gt;MAX($Q106,$R106),"Rest day","Daily"))))</f>
        <v/>
      </c>
      <c r="V106" s="18">
        <f>IF($C106="","",IFERROR(VLOOKUP($C106,'2. Employees'!$C:$J,8,FALSE),""))</f>
        <v/>
      </c>
      <c r="W106" s="19">
        <f>IF($C106="","",$T106*$V106)</f>
        <v/>
      </c>
      <c r="X106" s="26">
        <f>IF($C106="","",IF($O106&gt;6,"More than six days. Section 26(1) does not allow it.",IF(AND($T106&gt;0,$F106&lt;&gt;"Yes"),"Overtime without consent recorded. First proviso to section 27.",IF(AND($R106&gt;$Q106,$R106&gt;=$S106),"Weekly basis pays more, so the weekly basis applies.",IF($S106&gt;MAX($Q106,$R106),"Rest day worked. Rule 6(4) pays it at the overtime rate.",IF($T106&gt;0,"Daily basis applies.",""))))))</f>
        <v/>
      </c>
    </row>
    <row r="107">
      <c r="B107" s="15" t="n">
        <v>101</v>
      </c>
      <c r="C107" s="16" t="n"/>
      <c r="D107" s="21">
        <f>IF($C107="","",IFERROR(VLOOKUP($C107,'2. Employees'!$C:$D,2,FALSE),"not on sheet 2"))</f>
        <v/>
      </c>
      <c r="E107" s="22" t="n"/>
      <c r="F107" s="14" t="n"/>
      <c r="G107" s="12" t="n"/>
      <c r="H107" s="12" t="n"/>
      <c r="I107" s="12" t="n"/>
      <c r="J107" s="12" t="n"/>
      <c r="K107" s="12" t="n"/>
      <c r="L107" s="12" t="n"/>
      <c r="M107" s="12" t="n"/>
      <c r="N107" s="12" t="n"/>
      <c r="O107" s="15">
        <f>IF($C107="","",COUNTIF($G107:$M107,"&gt;0"))</f>
        <v/>
      </c>
      <c r="P107" s="23">
        <f>IF($C107="","",SUM($G107:$M107))</f>
        <v/>
      </c>
      <c r="Q107" s="23">
        <f>IF($C107="","",SUMPRODUCT(($G107:$M107&gt;'1. Rules &amp; Rates'!$C$7)*($G107:$M107-'1. Rules &amp; Rates'!$C$7)))</f>
        <v/>
      </c>
      <c r="R107" s="23">
        <f>IF($C107="","",MAX(0,$P107-'1. Rules &amp; Rates'!$C$8))</f>
        <v/>
      </c>
      <c r="S107" s="23">
        <f>IF($C107="","",IF($N107="",0,$N107))</f>
        <v/>
      </c>
      <c r="T107" s="24">
        <f>IF($C107="","",MAX($Q107,$R107,$S107))</f>
        <v/>
      </c>
      <c r="U107" s="25">
        <f>IF($C107="","",IF($T107=0,"—",IF(AND($R107&gt;$Q107,$R107&gt;=$S107),"Weekly",IF($S107&gt;MAX($Q107,$R107),"Rest day","Daily"))))</f>
        <v/>
      </c>
      <c r="V107" s="18">
        <f>IF($C107="","",IFERROR(VLOOKUP($C107,'2. Employees'!$C:$J,8,FALSE),""))</f>
        <v/>
      </c>
      <c r="W107" s="19">
        <f>IF($C107="","",$T107*$V107)</f>
        <v/>
      </c>
      <c r="X107" s="26">
        <f>IF($C107="","",IF($O107&gt;6,"More than six days. Section 26(1) does not allow it.",IF(AND($T107&gt;0,$F107&lt;&gt;"Yes"),"Overtime without consent recorded. First proviso to section 27.",IF(AND($R107&gt;$Q107,$R107&gt;=$S107),"Weekly basis pays more, so the weekly basis applies.",IF($S107&gt;MAX($Q107,$R107),"Rest day worked. Rule 6(4) pays it at the overtime rate.",IF($T107&gt;0,"Daily basis applies.",""))))))</f>
        <v/>
      </c>
    </row>
    <row r="108">
      <c r="B108" s="15" t="n">
        <v>102</v>
      </c>
      <c r="C108" s="16" t="n"/>
      <c r="D108" s="21">
        <f>IF($C108="","",IFERROR(VLOOKUP($C108,'2. Employees'!$C:$D,2,FALSE),"not on sheet 2"))</f>
        <v/>
      </c>
      <c r="E108" s="22" t="n"/>
      <c r="F108" s="14" t="n"/>
      <c r="G108" s="12" t="n"/>
      <c r="H108" s="12" t="n"/>
      <c r="I108" s="12" t="n"/>
      <c r="J108" s="12" t="n"/>
      <c r="K108" s="12" t="n"/>
      <c r="L108" s="12" t="n"/>
      <c r="M108" s="12" t="n"/>
      <c r="N108" s="12" t="n"/>
      <c r="O108" s="15">
        <f>IF($C108="","",COUNTIF($G108:$M108,"&gt;0"))</f>
        <v/>
      </c>
      <c r="P108" s="23">
        <f>IF($C108="","",SUM($G108:$M108))</f>
        <v/>
      </c>
      <c r="Q108" s="23">
        <f>IF($C108="","",SUMPRODUCT(($G108:$M108&gt;'1. Rules &amp; Rates'!$C$7)*($G108:$M108-'1. Rules &amp; Rates'!$C$7)))</f>
        <v/>
      </c>
      <c r="R108" s="23">
        <f>IF($C108="","",MAX(0,$P108-'1. Rules &amp; Rates'!$C$8))</f>
        <v/>
      </c>
      <c r="S108" s="23">
        <f>IF($C108="","",IF($N108="",0,$N108))</f>
        <v/>
      </c>
      <c r="T108" s="24">
        <f>IF($C108="","",MAX($Q108,$R108,$S108))</f>
        <v/>
      </c>
      <c r="U108" s="25">
        <f>IF($C108="","",IF($T108=0,"—",IF(AND($R108&gt;$Q108,$R108&gt;=$S108),"Weekly",IF($S108&gt;MAX($Q108,$R108),"Rest day","Daily"))))</f>
        <v/>
      </c>
      <c r="V108" s="18">
        <f>IF($C108="","",IFERROR(VLOOKUP($C108,'2. Employees'!$C:$J,8,FALSE),""))</f>
        <v/>
      </c>
      <c r="W108" s="19">
        <f>IF($C108="","",$T108*$V108)</f>
        <v/>
      </c>
      <c r="X108" s="26">
        <f>IF($C108="","",IF($O108&gt;6,"More than six days. Section 26(1) does not allow it.",IF(AND($T108&gt;0,$F108&lt;&gt;"Yes"),"Overtime without consent recorded. First proviso to section 27.",IF(AND($R108&gt;$Q108,$R108&gt;=$S108),"Weekly basis pays more, so the weekly basis applies.",IF($S108&gt;MAX($Q108,$R108),"Rest day worked. Rule 6(4) pays it at the overtime rate.",IF($T108&gt;0,"Daily basis applies.",""))))))</f>
        <v/>
      </c>
    </row>
    <row r="109">
      <c r="B109" s="15" t="n">
        <v>103</v>
      </c>
      <c r="C109" s="16" t="n"/>
      <c r="D109" s="21">
        <f>IF($C109="","",IFERROR(VLOOKUP($C109,'2. Employees'!$C:$D,2,FALSE),"not on sheet 2"))</f>
        <v/>
      </c>
      <c r="E109" s="22" t="n"/>
      <c r="F109" s="14" t="n"/>
      <c r="G109" s="12" t="n"/>
      <c r="H109" s="12" t="n"/>
      <c r="I109" s="12" t="n"/>
      <c r="J109" s="12" t="n"/>
      <c r="K109" s="12" t="n"/>
      <c r="L109" s="12" t="n"/>
      <c r="M109" s="12" t="n"/>
      <c r="N109" s="12" t="n"/>
      <c r="O109" s="15">
        <f>IF($C109="","",COUNTIF($G109:$M109,"&gt;0"))</f>
        <v/>
      </c>
      <c r="P109" s="23">
        <f>IF($C109="","",SUM($G109:$M109))</f>
        <v/>
      </c>
      <c r="Q109" s="23">
        <f>IF($C109="","",SUMPRODUCT(($G109:$M109&gt;'1. Rules &amp; Rates'!$C$7)*($G109:$M109-'1. Rules &amp; Rates'!$C$7)))</f>
        <v/>
      </c>
      <c r="R109" s="23">
        <f>IF($C109="","",MAX(0,$P109-'1. Rules &amp; Rates'!$C$8))</f>
        <v/>
      </c>
      <c r="S109" s="23">
        <f>IF($C109="","",IF($N109="",0,$N109))</f>
        <v/>
      </c>
      <c r="T109" s="24">
        <f>IF($C109="","",MAX($Q109,$R109,$S109))</f>
        <v/>
      </c>
      <c r="U109" s="25">
        <f>IF($C109="","",IF($T109=0,"—",IF(AND($R109&gt;$Q109,$R109&gt;=$S109),"Weekly",IF($S109&gt;MAX($Q109,$R109),"Rest day","Daily"))))</f>
        <v/>
      </c>
      <c r="V109" s="18">
        <f>IF($C109="","",IFERROR(VLOOKUP($C109,'2. Employees'!$C:$J,8,FALSE),""))</f>
        <v/>
      </c>
      <c r="W109" s="19">
        <f>IF($C109="","",$T109*$V109)</f>
        <v/>
      </c>
      <c r="X109" s="26">
        <f>IF($C109="","",IF($O109&gt;6,"More than six days. Section 26(1) does not allow it.",IF(AND($T109&gt;0,$F109&lt;&gt;"Yes"),"Overtime without consent recorded. First proviso to section 27.",IF(AND($R109&gt;$Q109,$R109&gt;=$S109),"Weekly basis pays more, so the weekly basis applies.",IF($S109&gt;MAX($Q109,$R109),"Rest day worked. Rule 6(4) pays it at the overtime rate.",IF($T109&gt;0,"Daily basis applies.",""))))))</f>
        <v/>
      </c>
    </row>
    <row r="110">
      <c r="B110" s="15" t="n">
        <v>104</v>
      </c>
      <c r="C110" s="16" t="n"/>
      <c r="D110" s="21">
        <f>IF($C110="","",IFERROR(VLOOKUP($C110,'2. Employees'!$C:$D,2,FALSE),"not on sheet 2"))</f>
        <v/>
      </c>
      <c r="E110" s="22" t="n"/>
      <c r="F110" s="14" t="n"/>
      <c r="G110" s="12" t="n"/>
      <c r="H110" s="12" t="n"/>
      <c r="I110" s="12" t="n"/>
      <c r="J110" s="12" t="n"/>
      <c r="K110" s="12" t="n"/>
      <c r="L110" s="12" t="n"/>
      <c r="M110" s="12" t="n"/>
      <c r="N110" s="12" t="n"/>
      <c r="O110" s="15">
        <f>IF($C110="","",COUNTIF($G110:$M110,"&gt;0"))</f>
        <v/>
      </c>
      <c r="P110" s="23">
        <f>IF($C110="","",SUM($G110:$M110))</f>
        <v/>
      </c>
      <c r="Q110" s="23">
        <f>IF($C110="","",SUMPRODUCT(($G110:$M110&gt;'1. Rules &amp; Rates'!$C$7)*($G110:$M110-'1. Rules &amp; Rates'!$C$7)))</f>
        <v/>
      </c>
      <c r="R110" s="23">
        <f>IF($C110="","",MAX(0,$P110-'1. Rules &amp; Rates'!$C$8))</f>
        <v/>
      </c>
      <c r="S110" s="23">
        <f>IF($C110="","",IF($N110="",0,$N110))</f>
        <v/>
      </c>
      <c r="T110" s="24">
        <f>IF($C110="","",MAX($Q110,$R110,$S110))</f>
        <v/>
      </c>
      <c r="U110" s="25">
        <f>IF($C110="","",IF($T110=0,"—",IF(AND($R110&gt;$Q110,$R110&gt;=$S110),"Weekly",IF($S110&gt;MAX($Q110,$R110),"Rest day","Daily"))))</f>
        <v/>
      </c>
      <c r="V110" s="18">
        <f>IF($C110="","",IFERROR(VLOOKUP($C110,'2. Employees'!$C:$J,8,FALSE),""))</f>
        <v/>
      </c>
      <c r="W110" s="19">
        <f>IF($C110="","",$T110*$V110)</f>
        <v/>
      </c>
      <c r="X110" s="26">
        <f>IF($C110="","",IF($O110&gt;6,"More than six days. Section 26(1) does not allow it.",IF(AND($T110&gt;0,$F110&lt;&gt;"Yes"),"Overtime without consent recorded. First proviso to section 27.",IF(AND($R110&gt;$Q110,$R110&gt;=$S110),"Weekly basis pays more, so the weekly basis applies.",IF($S110&gt;MAX($Q110,$R110),"Rest day worked. Rule 6(4) pays it at the overtime rate.",IF($T110&gt;0,"Daily basis applies.",""))))))</f>
        <v/>
      </c>
    </row>
    <row r="111">
      <c r="B111" s="15" t="n">
        <v>105</v>
      </c>
      <c r="C111" s="16" t="n"/>
      <c r="D111" s="21">
        <f>IF($C111="","",IFERROR(VLOOKUP($C111,'2. Employees'!$C:$D,2,FALSE),"not on sheet 2"))</f>
        <v/>
      </c>
      <c r="E111" s="22" t="n"/>
      <c r="F111" s="14" t="n"/>
      <c r="G111" s="12" t="n"/>
      <c r="H111" s="12" t="n"/>
      <c r="I111" s="12" t="n"/>
      <c r="J111" s="12" t="n"/>
      <c r="K111" s="12" t="n"/>
      <c r="L111" s="12" t="n"/>
      <c r="M111" s="12" t="n"/>
      <c r="N111" s="12" t="n"/>
      <c r="O111" s="15">
        <f>IF($C111="","",COUNTIF($G111:$M111,"&gt;0"))</f>
        <v/>
      </c>
      <c r="P111" s="23">
        <f>IF($C111="","",SUM($G111:$M111))</f>
        <v/>
      </c>
      <c r="Q111" s="23">
        <f>IF($C111="","",SUMPRODUCT(($G111:$M111&gt;'1. Rules &amp; Rates'!$C$7)*($G111:$M111-'1. Rules &amp; Rates'!$C$7)))</f>
        <v/>
      </c>
      <c r="R111" s="23">
        <f>IF($C111="","",MAX(0,$P111-'1. Rules &amp; Rates'!$C$8))</f>
        <v/>
      </c>
      <c r="S111" s="23">
        <f>IF($C111="","",IF($N111="",0,$N111))</f>
        <v/>
      </c>
      <c r="T111" s="24">
        <f>IF($C111="","",MAX($Q111,$R111,$S111))</f>
        <v/>
      </c>
      <c r="U111" s="25">
        <f>IF($C111="","",IF($T111=0,"—",IF(AND($R111&gt;$Q111,$R111&gt;=$S111),"Weekly",IF($S111&gt;MAX($Q111,$R111),"Rest day","Daily"))))</f>
        <v/>
      </c>
      <c r="V111" s="18">
        <f>IF($C111="","",IFERROR(VLOOKUP($C111,'2. Employees'!$C:$J,8,FALSE),""))</f>
        <v/>
      </c>
      <c r="W111" s="19">
        <f>IF($C111="","",$T111*$V111)</f>
        <v/>
      </c>
      <c r="X111" s="26">
        <f>IF($C111="","",IF($O111&gt;6,"More than six days. Section 26(1) does not allow it.",IF(AND($T111&gt;0,$F111&lt;&gt;"Yes"),"Overtime without consent recorded. First proviso to section 27.",IF(AND($R111&gt;$Q111,$R111&gt;=$S111),"Weekly basis pays more, so the weekly basis applies.",IF($S111&gt;MAX($Q111,$R111),"Rest day worked. Rule 6(4) pays it at the overtime rate.",IF($T111&gt;0,"Daily basis applies.",""))))))</f>
        <v/>
      </c>
    </row>
    <row r="112">
      <c r="B112" s="15" t="n">
        <v>106</v>
      </c>
      <c r="C112" s="16" t="n"/>
      <c r="D112" s="21">
        <f>IF($C112="","",IFERROR(VLOOKUP($C112,'2. Employees'!$C:$D,2,FALSE),"not on sheet 2"))</f>
        <v/>
      </c>
      <c r="E112" s="22" t="n"/>
      <c r="F112" s="14" t="n"/>
      <c r="G112" s="12" t="n"/>
      <c r="H112" s="12" t="n"/>
      <c r="I112" s="12" t="n"/>
      <c r="J112" s="12" t="n"/>
      <c r="K112" s="12" t="n"/>
      <c r="L112" s="12" t="n"/>
      <c r="M112" s="12" t="n"/>
      <c r="N112" s="12" t="n"/>
      <c r="O112" s="15">
        <f>IF($C112="","",COUNTIF($G112:$M112,"&gt;0"))</f>
        <v/>
      </c>
      <c r="P112" s="23">
        <f>IF($C112="","",SUM($G112:$M112))</f>
        <v/>
      </c>
      <c r="Q112" s="23">
        <f>IF($C112="","",SUMPRODUCT(($G112:$M112&gt;'1. Rules &amp; Rates'!$C$7)*($G112:$M112-'1. Rules &amp; Rates'!$C$7)))</f>
        <v/>
      </c>
      <c r="R112" s="23">
        <f>IF($C112="","",MAX(0,$P112-'1. Rules &amp; Rates'!$C$8))</f>
        <v/>
      </c>
      <c r="S112" s="23">
        <f>IF($C112="","",IF($N112="",0,$N112))</f>
        <v/>
      </c>
      <c r="T112" s="24">
        <f>IF($C112="","",MAX($Q112,$R112,$S112))</f>
        <v/>
      </c>
      <c r="U112" s="25">
        <f>IF($C112="","",IF($T112=0,"—",IF(AND($R112&gt;$Q112,$R112&gt;=$S112),"Weekly",IF($S112&gt;MAX($Q112,$R112),"Rest day","Daily"))))</f>
        <v/>
      </c>
      <c r="V112" s="18">
        <f>IF($C112="","",IFERROR(VLOOKUP($C112,'2. Employees'!$C:$J,8,FALSE),""))</f>
        <v/>
      </c>
      <c r="W112" s="19">
        <f>IF($C112="","",$T112*$V112)</f>
        <v/>
      </c>
      <c r="X112" s="26">
        <f>IF($C112="","",IF($O112&gt;6,"More than six days. Section 26(1) does not allow it.",IF(AND($T112&gt;0,$F112&lt;&gt;"Yes"),"Overtime without consent recorded. First proviso to section 27.",IF(AND($R112&gt;$Q112,$R112&gt;=$S112),"Weekly basis pays more, so the weekly basis applies.",IF($S112&gt;MAX($Q112,$R112),"Rest day worked. Rule 6(4) pays it at the overtime rate.",IF($T112&gt;0,"Daily basis applies.",""))))))</f>
        <v/>
      </c>
    </row>
    <row r="113">
      <c r="B113" s="15" t="n">
        <v>107</v>
      </c>
      <c r="C113" s="16" t="n"/>
      <c r="D113" s="21">
        <f>IF($C113="","",IFERROR(VLOOKUP($C113,'2. Employees'!$C:$D,2,FALSE),"not on sheet 2"))</f>
        <v/>
      </c>
      <c r="E113" s="22" t="n"/>
      <c r="F113" s="14" t="n"/>
      <c r="G113" s="12" t="n"/>
      <c r="H113" s="12" t="n"/>
      <c r="I113" s="12" t="n"/>
      <c r="J113" s="12" t="n"/>
      <c r="K113" s="12" t="n"/>
      <c r="L113" s="12" t="n"/>
      <c r="M113" s="12" t="n"/>
      <c r="N113" s="12" t="n"/>
      <c r="O113" s="15">
        <f>IF($C113="","",COUNTIF($G113:$M113,"&gt;0"))</f>
        <v/>
      </c>
      <c r="P113" s="23">
        <f>IF($C113="","",SUM($G113:$M113))</f>
        <v/>
      </c>
      <c r="Q113" s="23">
        <f>IF($C113="","",SUMPRODUCT(($G113:$M113&gt;'1. Rules &amp; Rates'!$C$7)*($G113:$M113-'1. Rules &amp; Rates'!$C$7)))</f>
        <v/>
      </c>
      <c r="R113" s="23">
        <f>IF($C113="","",MAX(0,$P113-'1. Rules &amp; Rates'!$C$8))</f>
        <v/>
      </c>
      <c r="S113" s="23">
        <f>IF($C113="","",IF($N113="",0,$N113))</f>
        <v/>
      </c>
      <c r="T113" s="24">
        <f>IF($C113="","",MAX($Q113,$R113,$S113))</f>
        <v/>
      </c>
      <c r="U113" s="25">
        <f>IF($C113="","",IF($T113=0,"—",IF(AND($R113&gt;$Q113,$R113&gt;=$S113),"Weekly",IF($S113&gt;MAX($Q113,$R113),"Rest day","Daily"))))</f>
        <v/>
      </c>
      <c r="V113" s="18">
        <f>IF($C113="","",IFERROR(VLOOKUP($C113,'2. Employees'!$C:$J,8,FALSE),""))</f>
        <v/>
      </c>
      <c r="W113" s="19">
        <f>IF($C113="","",$T113*$V113)</f>
        <v/>
      </c>
      <c r="X113" s="26">
        <f>IF($C113="","",IF($O113&gt;6,"More than six days. Section 26(1) does not allow it.",IF(AND($T113&gt;0,$F113&lt;&gt;"Yes"),"Overtime without consent recorded. First proviso to section 27.",IF(AND($R113&gt;$Q113,$R113&gt;=$S113),"Weekly basis pays more, so the weekly basis applies.",IF($S113&gt;MAX($Q113,$R113),"Rest day worked. Rule 6(4) pays it at the overtime rate.",IF($T113&gt;0,"Daily basis applies.",""))))))</f>
        <v/>
      </c>
    </row>
    <row r="114">
      <c r="B114" s="15" t="n">
        <v>108</v>
      </c>
      <c r="C114" s="16" t="n"/>
      <c r="D114" s="21">
        <f>IF($C114="","",IFERROR(VLOOKUP($C114,'2. Employees'!$C:$D,2,FALSE),"not on sheet 2"))</f>
        <v/>
      </c>
      <c r="E114" s="22" t="n"/>
      <c r="F114" s="14" t="n"/>
      <c r="G114" s="12" t="n"/>
      <c r="H114" s="12" t="n"/>
      <c r="I114" s="12" t="n"/>
      <c r="J114" s="12" t="n"/>
      <c r="K114" s="12" t="n"/>
      <c r="L114" s="12" t="n"/>
      <c r="M114" s="12" t="n"/>
      <c r="N114" s="12" t="n"/>
      <c r="O114" s="15">
        <f>IF($C114="","",COUNTIF($G114:$M114,"&gt;0"))</f>
        <v/>
      </c>
      <c r="P114" s="23">
        <f>IF($C114="","",SUM($G114:$M114))</f>
        <v/>
      </c>
      <c r="Q114" s="23">
        <f>IF($C114="","",SUMPRODUCT(($G114:$M114&gt;'1. Rules &amp; Rates'!$C$7)*($G114:$M114-'1. Rules &amp; Rates'!$C$7)))</f>
        <v/>
      </c>
      <c r="R114" s="23">
        <f>IF($C114="","",MAX(0,$P114-'1. Rules &amp; Rates'!$C$8))</f>
        <v/>
      </c>
      <c r="S114" s="23">
        <f>IF($C114="","",IF($N114="",0,$N114))</f>
        <v/>
      </c>
      <c r="T114" s="24">
        <f>IF($C114="","",MAX($Q114,$R114,$S114))</f>
        <v/>
      </c>
      <c r="U114" s="25">
        <f>IF($C114="","",IF($T114=0,"—",IF(AND($R114&gt;$Q114,$R114&gt;=$S114),"Weekly",IF($S114&gt;MAX($Q114,$R114),"Rest day","Daily"))))</f>
        <v/>
      </c>
      <c r="V114" s="18">
        <f>IF($C114="","",IFERROR(VLOOKUP($C114,'2. Employees'!$C:$J,8,FALSE),""))</f>
        <v/>
      </c>
      <c r="W114" s="19">
        <f>IF($C114="","",$T114*$V114)</f>
        <v/>
      </c>
      <c r="X114" s="26">
        <f>IF($C114="","",IF($O114&gt;6,"More than six days. Section 26(1) does not allow it.",IF(AND($T114&gt;0,$F114&lt;&gt;"Yes"),"Overtime without consent recorded. First proviso to section 27.",IF(AND($R114&gt;$Q114,$R114&gt;=$S114),"Weekly basis pays more, so the weekly basis applies.",IF($S114&gt;MAX($Q114,$R114),"Rest day worked. Rule 6(4) pays it at the overtime rate.",IF($T114&gt;0,"Daily basis applies.",""))))))</f>
        <v/>
      </c>
    </row>
    <row r="115">
      <c r="B115" s="15" t="n">
        <v>109</v>
      </c>
      <c r="C115" s="16" t="n"/>
      <c r="D115" s="21">
        <f>IF($C115="","",IFERROR(VLOOKUP($C115,'2. Employees'!$C:$D,2,FALSE),"not on sheet 2"))</f>
        <v/>
      </c>
      <c r="E115" s="22" t="n"/>
      <c r="F115" s="14" t="n"/>
      <c r="G115" s="12" t="n"/>
      <c r="H115" s="12" t="n"/>
      <c r="I115" s="12" t="n"/>
      <c r="J115" s="12" t="n"/>
      <c r="K115" s="12" t="n"/>
      <c r="L115" s="12" t="n"/>
      <c r="M115" s="12" t="n"/>
      <c r="N115" s="12" t="n"/>
      <c r="O115" s="15">
        <f>IF($C115="","",COUNTIF($G115:$M115,"&gt;0"))</f>
        <v/>
      </c>
      <c r="P115" s="23">
        <f>IF($C115="","",SUM($G115:$M115))</f>
        <v/>
      </c>
      <c r="Q115" s="23">
        <f>IF($C115="","",SUMPRODUCT(($G115:$M115&gt;'1. Rules &amp; Rates'!$C$7)*($G115:$M115-'1. Rules &amp; Rates'!$C$7)))</f>
        <v/>
      </c>
      <c r="R115" s="23">
        <f>IF($C115="","",MAX(0,$P115-'1. Rules &amp; Rates'!$C$8))</f>
        <v/>
      </c>
      <c r="S115" s="23">
        <f>IF($C115="","",IF($N115="",0,$N115))</f>
        <v/>
      </c>
      <c r="T115" s="24">
        <f>IF($C115="","",MAX($Q115,$R115,$S115))</f>
        <v/>
      </c>
      <c r="U115" s="25">
        <f>IF($C115="","",IF($T115=0,"—",IF(AND($R115&gt;$Q115,$R115&gt;=$S115),"Weekly",IF($S115&gt;MAX($Q115,$R115),"Rest day","Daily"))))</f>
        <v/>
      </c>
      <c r="V115" s="18">
        <f>IF($C115="","",IFERROR(VLOOKUP($C115,'2. Employees'!$C:$J,8,FALSE),""))</f>
        <v/>
      </c>
      <c r="W115" s="19">
        <f>IF($C115="","",$T115*$V115)</f>
        <v/>
      </c>
      <c r="X115" s="26">
        <f>IF($C115="","",IF($O115&gt;6,"More than six days. Section 26(1) does not allow it.",IF(AND($T115&gt;0,$F115&lt;&gt;"Yes"),"Overtime without consent recorded. First proviso to section 27.",IF(AND($R115&gt;$Q115,$R115&gt;=$S115),"Weekly basis pays more, so the weekly basis applies.",IF($S115&gt;MAX($Q115,$R115),"Rest day worked. Rule 6(4) pays it at the overtime rate.",IF($T115&gt;0,"Daily basis applies.",""))))))</f>
        <v/>
      </c>
    </row>
    <row r="116">
      <c r="B116" s="15" t="n">
        <v>110</v>
      </c>
      <c r="C116" s="16" t="n"/>
      <c r="D116" s="21">
        <f>IF($C116="","",IFERROR(VLOOKUP($C116,'2. Employees'!$C:$D,2,FALSE),"not on sheet 2"))</f>
        <v/>
      </c>
      <c r="E116" s="22" t="n"/>
      <c r="F116" s="14" t="n"/>
      <c r="G116" s="12" t="n"/>
      <c r="H116" s="12" t="n"/>
      <c r="I116" s="12" t="n"/>
      <c r="J116" s="12" t="n"/>
      <c r="K116" s="12" t="n"/>
      <c r="L116" s="12" t="n"/>
      <c r="M116" s="12" t="n"/>
      <c r="N116" s="12" t="n"/>
      <c r="O116" s="15">
        <f>IF($C116="","",COUNTIF($G116:$M116,"&gt;0"))</f>
        <v/>
      </c>
      <c r="P116" s="23">
        <f>IF($C116="","",SUM($G116:$M116))</f>
        <v/>
      </c>
      <c r="Q116" s="23">
        <f>IF($C116="","",SUMPRODUCT(($G116:$M116&gt;'1. Rules &amp; Rates'!$C$7)*($G116:$M116-'1. Rules &amp; Rates'!$C$7)))</f>
        <v/>
      </c>
      <c r="R116" s="23">
        <f>IF($C116="","",MAX(0,$P116-'1. Rules &amp; Rates'!$C$8))</f>
        <v/>
      </c>
      <c r="S116" s="23">
        <f>IF($C116="","",IF($N116="",0,$N116))</f>
        <v/>
      </c>
      <c r="T116" s="24">
        <f>IF($C116="","",MAX($Q116,$R116,$S116))</f>
        <v/>
      </c>
      <c r="U116" s="25">
        <f>IF($C116="","",IF($T116=0,"—",IF(AND($R116&gt;$Q116,$R116&gt;=$S116),"Weekly",IF($S116&gt;MAX($Q116,$R116),"Rest day","Daily"))))</f>
        <v/>
      </c>
      <c r="V116" s="18">
        <f>IF($C116="","",IFERROR(VLOOKUP($C116,'2. Employees'!$C:$J,8,FALSE),""))</f>
        <v/>
      </c>
      <c r="W116" s="19">
        <f>IF($C116="","",$T116*$V116)</f>
        <v/>
      </c>
      <c r="X116" s="26">
        <f>IF($C116="","",IF($O116&gt;6,"More than six days. Section 26(1) does not allow it.",IF(AND($T116&gt;0,$F116&lt;&gt;"Yes"),"Overtime without consent recorded. First proviso to section 27.",IF(AND($R116&gt;$Q116,$R116&gt;=$S116),"Weekly basis pays more, so the weekly basis applies.",IF($S116&gt;MAX($Q116,$R116),"Rest day worked. Rule 6(4) pays it at the overtime rate.",IF($T116&gt;0,"Daily basis applies.",""))))))</f>
        <v/>
      </c>
    </row>
    <row r="117">
      <c r="B117" s="15" t="n">
        <v>111</v>
      </c>
      <c r="C117" s="16" t="n"/>
      <c r="D117" s="21">
        <f>IF($C117="","",IFERROR(VLOOKUP($C117,'2. Employees'!$C:$D,2,FALSE),"not on sheet 2"))</f>
        <v/>
      </c>
      <c r="E117" s="22" t="n"/>
      <c r="F117" s="14" t="n"/>
      <c r="G117" s="12" t="n"/>
      <c r="H117" s="12" t="n"/>
      <c r="I117" s="12" t="n"/>
      <c r="J117" s="12" t="n"/>
      <c r="K117" s="12" t="n"/>
      <c r="L117" s="12" t="n"/>
      <c r="M117" s="12" t="n"/>
      <c r="N117" s="12" t="n"/>
      <c r="O117" s="15">
        <f>IF($C117="","",COUNTIF($G117:$M117,"&gt;0"))</f>
        <v/>
      </c>
      <c r="P117" s="23">
        <f>IF($C117="","",SUM($G117:$M117))</f>
        <v/>
      </c>
      <c r="Q117" s="23">
        <f>IF($C117="","",SUMPRODUCT(($G117:$M117&gt;'1. Rules &amp; Rates'!$C$7)*($G117:$M117-'1. Rules &amp; Rates'!$C$7)))</f>
        <v/>
      </c>
      <c r="R117" s="23">
        <f>IF($C117="","",MAX(0,$P117-'1. Rules &amp; Rates'!$C$8))</f>
        <v/>
      </c>
      <c r="S117" s="23">
        <f>IF($C117="","",IF($N117="",0,$N117))</f>
        <v/>
      </c>
      <c r="T117" s="24">
        <f>IF($C117="","",MAX($Q117,$R117,$S117))</f>
        <v/>
      </c>
      <c r="U117" s="25">
        <f>IF($C117="","",IF($T117=0,"—",IF(AND($R117&gt;$Q117,$R117&gt;=$S117),"Weekly",IF($S117&gt;MAX($Q117,$R117),"Rest day","Daily"))))</f>
        <v/>
      </c>
      <c r="V117" s="18">
        <f>IF($C117="","",IFERROR(VLOOKUP($C117,'2. Employees'!$C:$J,8,FALSE),""))</f>
        <v/>
      </c>
      <c r="W117" s="19">
        <f>IF($C117="","",$T117*$V117)</f>
        <v/>
      </c>
      <c r="X117" s="26">
        <f>IF($C117="","",IF($O117&gt;6,"More than six days. Section 26(1) does not allow it.",IF(AND($T117&gt;0,$F117&lt;&gt;"Yes"),"Overtime without consent recorded. First proviso to section 27.",IF(AND($R117&gt;$Q117,$R117&gt;=$S117),"Weekly basis pays more, so the weekly basis applies.",IF($S117&gt;MAX($Q117,$R117),"Rest day worked. Rule 6(4) pays it at the overtime rate.",IF($T117&gt;0,"Daily basis applies.",""))))))</f>
        <v/>
      </c>
    </row>
    <row r="118">
      <c r="B118" s="15" t="n">
        <v>112</v>
      </c>
      <c r="C118" s="16" t="n"/>
      <c r="D118" s="21">
        <f>IF($C118="","",IFERROR(VLOOKUP($C118,'2. Employees'!$C:$D,2,FALSE),"not on sheet 2"))</f>
        <v/>
      </c>
      <c r="E118" s="22" t="n"/>
      <c r="F118" s="14" t="n"/>
      <c r="G118" s="12" t="n"/>
      <c r="H118" s="12" t="n"/>
      <c r="I118" s="12" t="n"/>
      <c r="J118" s="12" t="n"/>
      <c r="K118" s="12" t="n"/>
      <c r="L118" s="12" t="n"/>
      <c r="M118" s="12" t="n"/>
      <c r="N118" s="12" t="n"/>
      <c r="O118" s="15">
        <f>IF($C118="","",COUNTIF($G118:$M118,"&gt;0"))</f>
        <v/>
      </c>
      <c r="P118" s="23">
        <f>IF($C118="","",SUM($G118:$M118))</f>
        <v/>
      </c>
      <c r="Q118" s="23">
        <f>IF($C118="","",SUMPRODUCT(($G118:$M118&gt;'1. Rules &amp; Rates'!$C$7)*($G118:$M118-'1. Rules &amp; Rates'!$C$7)))</f>
        <v/>
      </c>
      <c r="R118" s="23">
        <f>IF($C118="","",MAX(0,$P118-'1. Rules &amp; Rates'!$C$8))</f>
        <v/>
      </c>
      <c r="S118" s="23">
        <f>IF($C118="","",IF($N118="",0,$N118))</f>
        <v/>
      </c>
      <c r="T118" s="24">
        <f>IF($C118="","",MAX($Q118,$R118,$S118))</f>
        <v/>
      </c>
      <c r="U118" s="25">
        <f>IF($C118="","",IF($T118=0,"—",IF(AND($R118&gt;$Q118,$R118&gt;=$S118),"Weekly",IF($S118&gt;MAX($Q118,$R118),"Rest day","Daily"))))</f>
        <v/>
      </c>
      <c r="V118" s="18">
        <f>IF($C118="","",IFERROR(VLOOKUP($C118,'2. Employees'!$C:$J,8,FALSE),""))</f>
        <v/>
      </c>
      <c r="W118" s="19">
        <f>IF($C118="","",$T118*$V118)</f>
        <v/>
      </c>
      <c r="X118" s="26">
        <f>IF($C118="","",IF($O118&gt;6,"More than six days. Section 26(1) does not allow it.",IF(AND($T118&gt;0,$F118&lt;&gt;"Yes"),"Overtime without consent recorded. First proviso to section 27.",IF(AND($R118&gt;$Q118,$R118&gt;=$S118),"Weekly basis pays more, so the weekly basis applies.",IF($S118&gt;MAX($Q118,$R118),"Rest day worked. Rule 6(4) pays it at the overtime rate.",IF($T118&gt;0,"Daily basis applies.",""))))))</f>
        <v/>
      </c>
    </row>
    <row r="119">
      <c r="B119" s="15" t="n">
        <v>113</v>
      </c>
      <c r="C119" s="16" t="n"/>
      <c r="D119" s="21">
        <f>IF($C119="","",IFERROR(VLOOKUP($C119,'2. Employees'!$C:$D,2,FALSE),"not on sheet 2"))</f>
        <v/>
      </c>
      <c r="E119" s="22" t="n"/>
      <c r="F119" s="14" t="n"/>
      <c r="G119" s="12" t="n"/>
      <c r="H119" s="12" t="n"/>
      <c r="I119" s="12" t="n"/>
      <c r="J119" s="12" t="n"/>
      <c r="K119" s="12" t="n"/>
      <c r="L119" s="12" t="n"/>
      <c r="M119" s="12" t="n"/>
      <c r="N119" s="12" t="n"/>
      <c r="O119" s="15">
        <f>IF($C119="","",COUNTIF($G119:$M119,"&gt;0"))</f>
        <v/>
      </c>
      <c r="P119" s="23">
        <f>IF($C119="","",SUM($G119:$M119))</f>
        <v/>
      </c>
      <c r="Q119" s="23">
        <f>IF($C119="","",SUMPRODUCT(($G119:$M119&gt;'1. Rules &amp; Rates'!$C$7)*($G119:$M119-'1. Rules &amp; Rates'!$C$7)))</f>
        <v/>
      </c>
      <c r="R119" s="23">
        <f>IF($C119="","",MAX(0,$P119-'1. Rules &amp; Rates'!$C$8))</f>
        <v/>
      </c>
      <c r="S119" s="23">
        <f>IF($C119="","",IF($N119="",0,$N119))</f>
        <v/>
      </c>
      <c r="T119" s="24">
        <f>IF($C119="","",MAX($Q119,$R119,$S119))</f>
        <v/>
      </c>
      <c r="U119" s="25">
        <f>IF($C119="","",IF($T119=0,"—",IF(AND($R119&gt;$Q119,$R119&gt;=$S119),"Weekly",IF($S119&gt;MAX($Q119,$R119),"Rest day","Daily"))))</f>
        <v/>
      </c>
      <c r="V119" s="18">
        <f>IF($C119="","",IFERROR(VLOOKUP($C119,'2. Employees'!$C:$J,8,FALSE),""))</f>
        <v/>
      </c>
      <c r="W119" s="19">
        <f>IF($C119="","",$T119*$V119)</f>
        <v/>
      </c>
      <c r="X119" s="26">
        <f>IF($C119="","",IF($O119&gt;6,"More than six days. Section 26(1) does not allow it.",IF(AND($T119&gt;0,$F119&lt;&gt;"Yes"),"Overtime without consent recorded. First proviso to section 27.",IF(AND($R119&gt;$Q119,$R119&gt;=$S119),"Weekly basis pays more, so the weekly basis applies.",IF($S119&gt;MAX($Q119,$R119),"Rest day worked. Rule 6(4) pays it at the overtime rate.",IF($T119&gt;0,"Daily basis applies.",""))))))</f>
        <v/>
      </c>
    </row>
    <row r="120">
      <c r="B120" s="15" t="n">
        <v>114</v>
      </c>
      <c r="C120" s="16" t="n"/>
      <c r="D120" s="21">
        <f>IF($C120="","",IFERROR(VLOOKUP($C120,'2. Employees'!$C:$D,2,FALSE),"not on sheet 2"))</f>
        <v/>
      </c>
      <c r="E120" s="22" t="n"/>
      <c r="F120" s="14" t="n"/>
      <c r="G120" s="12" t="n"/>
      <c r="H120" s="12" t="n"/>
      <c r="I120" s="12" t="n"/>
      <c r="J120" s="12" t="n"/>
      <c r="K120" s="12" t="n"/>
      <c r="L120" s="12" t="n"/>
      <c r="M120" s="12" t="n"/>
      <c r="N120" s="12" t="n"/>
      <c r="O120" s="15">
        <f>IF($C120="","",COUNTIF($G120:$M120,"&gt;0"))</f>
        <v/>
      </c>
      <c r="P120" s="23">
        <f>IF($C120="","",SUM($G120:$M120))</f>
        <v/>
      </c>
      <c r="Q120" s="23">
        <f>IF($C120="","",SUMPRODUCT(($G120:$M120&gt;'1. Rules &amp; Rates'!$C$7)*($G120:$M120-'1. Rules &amp; Rates'!$C$7)))</f>
        <v/>
      </c>
      <c r="R120" s="23">
        <f>IF($C120="","",MAX(0,$P120-'1. Rules &amp; Rates'!$C$8))</f>
        <v/>
      </c>
      <c r="S120" s="23">
        <f>IF($C120="","",IF($N120="",0,$N120))</f>
        <v/>
      </c>
      <c r="T120" s="24">
        <f>IF($C120="","",MAX($Q120,$R120,$S120))</f>
        <v/>
      </c>
      <c r="U120" s="25">
        <f>IF($C120="","",IF($T120=0,"—",IF(AND($R120&gt;$Q120,$R120&gt;=$S120),"Weekly",IF($S120&gt;MAX($Q120,$R120),"Rest day","Daily"))))</f>
        <v/>
      </c>
      <c r="V120" s="18">
        <f>IF($C120="","",IFERROR(VLOOKUP($C120,'2. Employees'!$C:$J,8,FALSE),""))</f>
        <v/>
      </c>
      <c r="W120" s="19">
        <f>IF($C120="","",$T120*$V120)</f>
        <v/>
      </c>
      <c r="X120" s="26">
        <f>IF($C120="","",IF($O120&gt;6,"More than six days. Section 26(1) does not allow it.",IF(AND($T120&gt;0,$F120&lt;&gt;"Yes"),"Overtime without consent recorded. First proviso to section 27.",IF(AND($R120&gt;$Q120,$R120&gt;=$S120),"Weekly basis pays more, so the weekly basis applies.",IF($S120&gt;MAX($Q120,$R120),"Rest day worked. Rule 6(4) pays it at the overtime rate.",IF($T120&gt;0,"Daily basis applies.",""))))))</f>
        <v/>
      </c>
    </row>
    <row r="121">
      <c r="B121" s="15" t="n">
        <v>115</v>
      </c>
      <c r="C121" s="16" t="n"/>
      <c r="D121" s="21">
        <f>IF($C121="","",IFERROR(VLOOKUP($C121,'2. Employees'!$C:$D,2,FALSE),"not on sheet 2"))</f>
        <v/>
      </c>
      <c r="E121" s="22" t="n"/>
      <c r="F121" s="14" t="n"/>
      <c r="G121" s="12" t="n"/>
      <c r="H121" s="12" t="n"/>
      <c r="I121" s="12" t="n"/>
      <c r="J121" s="12" t="n"/>
      <c r="K121" s="12" t="n"/>
      <c r="L121" s="12" t="n"/>
      <c r="M121" s="12" t="n"/>
      <c r="N121" s="12" t="n"/>
      <c r="O121" s="15">
        <f>IF($C121="","",COUNTIF($G121:$M121,"&gt;0"))</f>
        <v/>
      </c>
      <c r="P121" s="23">
        <f>IF($C121="","",SUM($G121:$M121))</f>
        <v/>
      </c>
      <c r="Q121" s="23">
        <f>IF($C121="","",SUMPRODUCT(($G121:$M121&gt;'1. Rules &amp; Rates'!$C$7)*($G121:$M121-'1. Rules &amp; Rates'!$C$7)))</f>
        <v/>
      </c>
      <c r="R121" s="23">
        <f>IF($C121="","",MAX(0,$P121-'1. Rules &amp; Rates'!$C$8))</f>
        <v/>
      </c>
      <c r="S121" s="23">
        <f>IF($C121="","",IF($N121="",0,$N121))</f>
        <v/>
      </c>
      <c r="T121" s="24">
        <f>IF($C121="","",MAX($Q121,$R121,$S121))</f>
        <v/>
      </c>
      <c r="U121" s="25">
        <f>IF($C121="","",IF($T121=0,"—",IF(AND($R121&gt;$Q121,$R121&gt;=$S121),"Weekly",IF($S121&gt;MAX($Q121,$R121),"Rest day","Daily"))))</f>
        <v/>
      </c>
      <c r="V121" s="18">
        <f>IF($C121="","",IFERROR(VLOOKUP($C121,'2. Employees'!$C:$J,8,FALSE),""))</f>
        <v/>
      </c>
      <c r="W121" s="19">
        <f>IF($C121="","",$T121*$V121)</f>
        <v/>
      </c>
      <c r="X121" s="26">
        <f>IF($C121="","",IF($O121&gt;6,"More than six days. Section 26(1) does not allow it.",IF(AND($T121&gt;0,$F121&lt;&gt;"Yes"),"Overtime without consent recorded. First proviso to section 27.",IF(AND($R121&gt;$Q121,$R121&gt;=$S121),"Weekly basis pays more, so the weekly basis applies.",IF($S121&gt;MAX($Q121,$R121),"Rest day worked. Rule 6(4) pays it at the overtime rate.",IF($T121&gt;0,"Daily basis applies.",""))))))</f>
        <v/>
      </c>
    </row>
    <row r="122">
      <c r="B122" s="15" t="n">
        <v>116</v>
      </c>
      <c r="C122" s="16" t="n"/>
      <c r="D122" s="21">
        <f>IF($C122="","",IFERROR(VLOOKUP($C122,'2. Employees'!$C:$D,2,FALSE),"not on sheet 2"))</f>
        <v/>
      </c>
      <c r="E122" s="22" t="n"/>
      <c r="F122" s="14" t="n"/>
      <c r="G122" s="12" t="n"/>
      <c r="H122" s="12" t="n"/>
      <c r="I122" s="12" t="n"/>
      <c r="J122" s="12" t="n"/>
      <c r="K122" s="12" t="n"/>
      <c r="L122" s="12" t="n"/>
      <c r="M122" s="12" t="n"/>
      <c r="N122" s="12" t="n"/>
      <c r="O122" s="15">
        <f>IF($C122="","",COUNTIF($G122:$M122,"&gt;0"))</f>
        <v/>
      </c>
      <c r="P122" s="23">
        <f>IF($C122="","",SUM($G122:$M122))</f>
        <v/>
      </c>
      <c r="Q122" s="23">
        <f>IF($C122="","",SUMPRODUCT(($G122:$M122&gt;'1. Rules &amp; Rates'!$C$7)*($G122:$M122-'1. Rules &amp; Rates'!$C$7)))</f>
        <v/>
      </c>
      <c r="R122" s="23">
        <f>IF($C122="","",MAX(0,$P122-'1. Rules &amp; Rates'!$C$8))</f>
        <v/>
      </c>
      <c r="S122" s="23">
        <f>IF($C122="","",IF($N122="",0,$N122))</f>
        <v/>
      </c>
      <c r="T122" s="24">
        <f>IF($C122="","",MAX($Q122,$R122,$S122))</f>
        <v/>
      </c>
      <c r="U122" s="25">
        <f>IF($C122="","",IF($T122=0,"—",IF(AND($R122&gt;$Q122,$R122&gt;=$S122),"Weekly",IF($S122&gt;MAX($Q122,$R122),"Rest day","Daily"))))</f>
        <v/>
      </c>
      <c r="V122" s="18">
        <f>IF($C122="","",IFERROR(VLOOKUP($C122,'2. Employees'!$C:$J,8,FALSE),""))</f>
        <v/>
      </c>
      <c r="W122" s="19">
        <f>IF($C122="","",$T122*$V122)</f>
        <v/>
      </c>
      <c r="X122" s="26">
        <f>IF($C122="","",IF($O122&gt;6,"More than six days. Section 26(1) does not allow it.",IF(AND($T122&gt;0,$F122&lt;&gt;"Yes"),"Overtime without consent recorded. First proviso to section 27.",IF(AND($R122&gt;$Q122,$R122&gt;=$S122),"Weekly basis pays more, so the weekly basis applies.",IF($S122&gt;MAX($Q122,$R122),"Rest day worked. Rule 6(4) pays it at the overtime rate.",IF($T122&gt;0,"Daily basis applies.",""))))))</f>
        <v/>
      </c>
    </row>
    <row r="123">
      <c r="B123" s="15" t="n">
        <v>117</v>
      </c>
      <c r="C123" s="16" t="n"/>
      <c r="D123" s="21">
        <f>IF($C123="","",IFERROR(VLOOKUP($C123,'2. Employees'!$C:$D,2,FALSE),"not on sheet 2"))</f>
        <v/>
      </c>
      <c r="E123" s="22" t="n"/>
      <c r="F123" s="14" t="n"/>
      <c r="G123" s="12" t="n"/>
      <c r="H123" s="12" t="n"/>
      <c r="I123" s="12" t="n"/>
      <c r="J123" s="12" t="n"/>
      <c r="K123" s="12" t="n"/>
      <c r="L123" s="12" t="n"/>
      <c r="M123" s="12" t="n"/>
      <c r="N123" s="12" t="n"/>
      <c r="O123" s="15">
        <f>IF($C123="","",COUNTIF($G123:$M123,"&gt;0"))</f>
        <v/>
      </c>
      <c r="P123" s="23">
        <f>IF($C123="","",SUM($G123:$M123))</f>
        <v/>
      </c>
      <c r="Q123" s="23">
        <f>IF($C123="","",SUMPRODUCT(($G123:$M123&gt;'1. Rules &amp; Rates'!$C$7)*($G123:$M123-'1. Rules &amp; Rates'!$C$7)))</f>
        <v/>
      </c>
      <c r="R123" s="23">
        <f>IF($C123="","",MAX(0,$P123-'1. Rules &amp; Rates'!$C$8))</f>
        <v/>
      </c>
      <c r="S123" s="23">
        <f>IF($C123="","",IF($N123="",0,$N123))</f>
        <v/>
      </c>
      <c r="T123" s="24">
        <f>IF($C123="","",MAX($Q123,$R123,$S123))</f>
        <v/>
      </c>
      <c r="U123" s="25">
        <f>IF($C123="","",IF($T123=0,"—",IF(AND($R123&gt;$Q123,$R123&gt;=$S123),"Weekly",IF($S123&gt;MAX($Q123,$R123),"Rest day","Daily"))))</f>
        <v/>
      </c>
      <c r="V123" s="18">
        <f>IF($C123="","",IFERROR(VLOOKUP($C123,'2. Employees'!$C:$J,8,FALSE),""))</f>
        <v/>
      </c>
      <c r="W123" s="19">
        <f>IF($C123="","",$T123*$V123)</f>
        <v/>
      </c>
      <c r="X123" s="26">
        <f>IF($C123="","",IF($O123&gt;6,"More than six days. Section 26(1) does not allow it.",IF(AND($T123&gt;0,$F123&lt;&gt;"Yes"),"Overtime without consent recorded. First proviso to section 27.",IF(AND($R123&gt;$Q123,$R123&gt;=$S123),"Weekly basis pays more, so the weekly basis applies.",IF($S123&gt;MAX($Q123,$R123),"Rest day worked. Rule 6(4) pays it at the overtime rate.",IF($T123&gt;0,"Daily basis applies.",""))))))</f>
        <v/>
      </c>
    </row>
    <row r="124">
      <c r="B124" s="15" t="n">
        <v>118</v>
      </c>
      <c r="C124" s="16" t="n"/>
      <c r="D124" s="21">
        <f>IF($C124="","",IFERROR(VLOOKUP($C124,'2. Employees'!$C:$D,2,FALSE),"not on sheet 2"))</f>
        <v/>
      </c>
      <c r="E124" s="22" t="n"/>
      <c r="F124" s="14" t="n"/>
      <c r="G124" s="12" t="n"/>
      <c r="H124" s="12" t="n"/>
      <c r="I124" s="12" t="n"/>
      <c r="J124" s="12" t="n"/>
      <c r="K124" s="12" t="n"/>
      <c r="L124" s="12" t="n"/>
      <c r="M124" s="12" t="n"/>
      <c r="N124" s="12" t="n"/>
      <c r="O124" s="15">
        <f>IF($C124="","",COUNTIF($G124:$M124,"&gt;0"))</f>
        <v/>
      </c>
      <c r="P124" s="23">
        <f>IF($C124="","",SUM($G124:$M124))</f>
        <v/>
      </c>
      <c r="Q124" s="23">
        <f>IF($C124="","",SUMPRODUCT(($G124:$M124&gt;'1. Rules &amp; Rates'!$C$7)*($G124:$M124-'1. Rules &amp; Rates'!$C$7)))</f>
        <v/>
      </c>
      <c r="R124" s="23">
        <f>IF($C124="","",MAX(0,$P124-'1. Rules &amp; Rates'!$C$8))</f>
        <v/>
      </c>
      <c r="S124" s="23">
        <f>IF($C124="","",IF($N124="",0,$N124))</f>
        <v/>
      </c>
      <c r="T124" s="24">
        <f>IF($C124="","",MAX($Q124,$R124,$S124))</f>
        <v/>
      </c>
      <c r="U124" s="25">
        <f>IF($C124="","",IF($T124=0,"—",IF(AND($R124&gt;$Q124,$R124&gt;=$S124),"Weekly",IF($S124&gt;MAX($Q124,$R124),"Rest day","Daily"))))</f>
        <v/>
      </c>
      <c r="V124" s="18">
        <f>IF($C124="","",IFERROR(VLOOKUP($C124,'2. Employees'!$C:$J,8,FALSE),""))</f>
        <v/>
      </c>
      <c r="W124" s="19">
        <f>IF($C124="","",$T124*$V124)</f>
        <v/>
      </c>
      <c r="X124" s="26">
        <f>IF($C124="","",IF($O124&gt;6,"More than six days. Section 26(1) does not allow it.",IF(AND($T124&gt;0,$F124&lt;&gt;"Yes"),"Overtime without consent recorded. First proviso to section 27.",IF(AND($R124&gt;$Q124,$R124&gt;=$S124),"Weekly basis pays more, so the weekly basis applies.",IF($S124&gt;MAX($Q124,$R124),"Rest day worked. Rule 6(4) pays it at the overtime rate.",IF($T124&gt;0,"Daily basis applies.",""))))))</f>
        <v/>
      </c>
    </row>
    <row r="125">
      <c r="B125" s="15" t="n">
        <v>119</v>
      </c>
      <c r="C125" s="16" t="n"/>
      <c r="D125" s="21">
        <f>IF($C125="","",IFERROR(VLOOKUP($C125,'2. Employees'!$C:$D,2,FALSE),"not on sheet 2"))</f>
        <v/>
      </c>
      <c r="E125" s="22" t="n"/>
      <c r="F125" s="14" t="n"/>
      <c r="G125" s="12" t="n"/>
      <c r="H125" s="12" t="n"/>
      <c r="I125" s="12" t="n"/>
      <c r="J125" s="12" t="n"/>
      <c r="K125" s="12" t="n"/>
      <c r="L125" s="12" t="n"/>
      <c r="M125" s="12" t="n"/>
      <c r="N125" s="12" t="n"/>
      <c r="O125" s="15">
        <f>IF($C125="","",COUNTIF($G125:$M125,"&gt;0"))</f>
        <v/>
      </c>
      <c r="P125" s="23">
        <f>IF($C125="","",SUM($G125:$M125))</f>
        <v/>
      </c>
      <c r="Q125" s="23">
        <f>IF($C125="","",SUMPRODUCT(($G125:$M125&gt;'1. Rules &amp; Rates'!$C$7)*($G125:$M125-'1. Rules &amp; Rates'!$C$7)))</f>
        <v/>
      </c>
      <c r="R125" s="23">
        <f>IF($C125="","",MAX(0,$P125-'1. Rules &amp; Rates'!$C$8))</f>
        <v/>
      </c>
      <c r="S125" s="23">
        <f>IF($C125="","",IF($N125="",0,$N125))</f>
        <v/>
      </c>
      <c r="T125" s="24">
        <f>IF($C125="","",MAX($Q125,$R125,$S125))</f>
        <v/>
      </c>
      <c r="U125" s="25">
        <f>IF($C125="","",IF($T125=0,"—",IF(AND($R125&gt;$Q125,$R125&gt;=$S125),"Weekly",IF($S125&gt;MAX($Q125,$R125),"Rest day","Daily"))))</f>
        <v/>
      </c>
      <c r="V125" s="18">
        <f>IF($C125="","",IFERROR(VLOOKUP($C125,'2. Employees'!$C:$J,8,FALSE),""))</f>
        <v/>
      </c>
      <c r="W125" s="19">
        <f>IF($C125="","",$T125*$V125)</f>
        <v/>
      </c>
      <c r="X125" s="26">
        <f>IF($C125="","",IF($O125&gt;6,"More than six days. Section 26(1) does not allow it.",IF(AND($T125&gt;0,$F125&lt;&gt;"Yes"),"Overtime without consent recorded. First proviso to section 27.",IF(AND($R125&gt;$Q125,$R125&gt;=$S125),"Weekly basis pays more, so the weekly basis applies.",IF($S125&gt;MAX($Q125,$R125),"Rest day worked. Rule 6(4) pays it at the overtime rate.",IF($T125&gt;0,"Daily basis applies.",""))))))</f>
        <v/>
      </c>
    </row>
    <row r="126">
      <c r="B126" s="15" t="n">
        <v>120</v>
      </c>
      <c r="C126" s="16" t="n"/>
      <c r="D126" s="21">
        <f>IF($C126="","",IFERROR(VLOOKUP($C126,'2. Employees'!$C:$D,2,FALSE),"not on sheet 2"))</f>
        <v/>
      </c>
      <c r="E126" s="22" t="n"/>
      <c r="F126" s="14" t="n"/>
      <c r="G126" s="12" t="n"/>
      <c r="H126" s="12" t="n"/>
      <c r="I126" s="12" t="n"/>
      <c r="J126" s="12" t="n"/>
      <c r="K126" s="12" t="n"/>
      <c r="L126" s="12" t="n"/>
      <c r="M126" s="12" t="n"/>
      <c r="N126" s="12" t="n"/>
      <c r="O126" s="15">
        <f>IF($C126="","",COUNTIF($G126:$M126,"&gt;0"))</f>
        <v/>
      </c>
      <c r="P126" s="23">
        <f>IF($C126="","",SUM($G126:$M126))</f>
        <v/>
      </c>
      <c r="Q126" s="23">
        <f>IF($C126="","",SUMPRODUCT(($G126:$M126&gt;'1. Rules &amp; Rates'!$C$7)*($G126:$M126-'1. Rules &amp; Rates'!$C$7)))</f>
        <v/>
      </c>
      <c r="R126" s="23">
        <f>IF($C126="","",MAX(0,$P126-'1. Rules &amp; Rates'!$C$8))</f>
        <v/>
      </c>
      <c r="S126" s="23">
        <f>IF($C126="","",IF($N126="",0,$N126))</f>
        <v/>
      </c>
      <c r="T126" s="24">
        <f>IF($C126="","",MAX($Q126,$R126,$S126))</f>
        <v/>
      </c>
      <c r="U126" s="25">
        <f>IF($C126="","",IF($T126=0,"—",IF(AND($R126&gt;$Q126,$R126&gt;=$S126),"Weekly",IF($S126&gt;MAX($Q126,$R126),"Rest day","Daily"))))</f>
        <v/>
      </c>
      <c r="V126" s="18">
        <f>IF($C126="","",IFERROR(VLOOKUP($C126,'2. Employees'!$C:$J,8,FALSE),""))</f>
        <v/>
      </c>
      <c r="W126" s="19">
        <f>IF($C126="","",$T126*$V126)</f>
        <v/>
      </c>
      <c r="X126" s="26">
        <f>IF($C126="","",IF($O126&gt;6,"More than six days. Section 26(1) does not allow it.",IF(AND($T126&gt;0,$F126&lt;&gt;"Yes"),"Overtime without consent recorded. First proviso to section 27.",IF(AND($R126&gt;$Q126,$R126&gt;=$S126),"Weekly basis pays more, so the weekly basis applies.",IF($S126&gt;MAX($Q126,$R126),"Rest day worked. Rule 6(4) pays it at the overtime rate.",IF($T126&gt;0,"Daily basis applies.",""))))))</f>
        <v/>
      </c>
    </row>
    <row r="127">
      <c r="B127" s="15" t="n">
        <v>121</v>
      </c>
      <c r="C127" s="16" t="n"/>
      <c r="D127" s="21">
        <f>IF($C127="","",IFERROR(VLOOKUP($C127,'2. Employees'!$C:$D,2,FALSE),"not on sheet 2"))</f>
        <v/>
      </c>
      <c r="E127" s="22" t="n"/>
      <c r="F127" s="14" t="n"/>
      <c r="G127" s="12" t="n"/>
      <c r="H127" s="12" t="n"/>
      <c r="I127" s="12" t="n"/>
      <c r="J127" s="12" t="n"/>
      <c r="K127" s="12" t="n"/>
      <c r="L127" s="12" t="n"/>
      <c r="M127" s="12" t="n"/>
      <c r="N127" s="12" t="n"/>
      <c r="O127" s="15">
        <f>IF($C127="","",COUNTIF($G127:$M127,"&gt;0"))</f>
        <v/>
      </c>
      <c r="P127" s="23">
        <f>IF($C127="","",SUM($G127:$M127))</f>
        <v/>
      </c>
      <c r="Q127" s="23">
        <f>IF($C127="","",SUMPRODUCT(($G127:$M127&gt;'1. Rules &amp; Rates'!$C$7)*($G127:$M127-'1. Rules &amp; Rates'!$C$7)))</f>
        <v/>
      </c>
      <c r="R127" s="23">
        <f>IF($C127="","",MAX(0,$P127-'1. Rules &amp; Rates'!$C$8))</f>
        <v/>
      </c>
      <c r="S127" s="23">
        <f>IF($C127="","",IF($N127="",0,$N127))</f>
        <v/>
      </c>
      <c r="T127" s="24">
        <f>IF($C127="","",MAX($Q127,$R127,$S127))</f>
        <v/>
      </c>
      <c r="U127" s="25">
        <f>IF($C127="","",IF($T127=0,"—",IF(AND($R127&gt;$Q127,$R127&gt;=$S127),"Weekly",IF($S127&gt;MAX($Q127,$R127),"Rest day","Daily"))))</f>
        <v/>
      </c>
      <c r="V127" s="18">
        <f>IF($C127="","",IFERROR(VLOOKUP($C127,'2. Employees'!$C:$J,8,FALSE),""))</f>
        <v/>
      </c>
      <c r="W127" s="19">
        <f>IF($C127="","",$T127*$V127)</f>
        <v/>
      </c>
      <c r="X127" s="26">
        <f>IF($C127="","",IF($O127&gt;6,"More than six days. Section 26(1) does not allow it.",IF(AND($T127&gt;0,$F127&lt;&gt;"Yes"),"Overtime without consent recorded. First proviso to section 27.",IF(AND($R127&gt;$Q127,$R127&gt;=$S127),"Weekly basis pays more, so the weekly basis applies.",IF($S127&gt;MAX($Q127,$R127),"Rest day worked. Rule 6(4) pays it at the overtime rate.",IF($T127&gt;0,"Daily basis applies.",""))))))</f>
        <v/>
      </c>
    </row>
    <row r="128">
      <c r="B128" s="15" t="n">
        <v>122</v>
      </c>
      <c r="C128" s="16" t="n"/>
      <c r="D128" s="21">
        <f>IF($C128="","",IFERROR(VLOOKUP($C128,'2. Employees'!$C:$D,2,FALSE),"not on sheet 2"))</f>
        <v/>
      </c>
      <c r="E128" s="22" t="n"/>
      <c r="F128" s="14" t="n"/>
      <c r="G128" s="12" t="n"/>
      <c r="H128" s="12" t="n"/>
      <c r="I128" s="12" t="n"/>
      <c r="J128" s="12" t="n"/>
      <c r="K128" s="12" t="n"/>
      <c r="L128" s="12" t="n"/>
      <c r="M128" s="12" t="n"/>
      <c r="N128" s="12" t="n"/>
      <c r="O128" s="15">
        <f>IF($C128="","",COUNTIF($G128:$M128,"&gt;0"))</f>
        <v/>
      </c>
      <c r="P128" s="23">
        <f>IF($C128="","",SUM($G128:$M128))</f>
        <v/>
      </c>
      <c r="Q128" s="23">
        <f>IF($C128="","",SUMPRODUCT(($G128:$M128&gt;'1. Rules &amp; Rates'!$C$7)*($G128:$M128-'1. Rules &amp; Rates'!$C$7)))</f>
        <v/>
      </c>
      <c r="R128" s="23">
        <f>IF($C128="","",MAX(0,$P128-'1. Rules &amp; Rates'!$C$8))</f>
        <v/>
      </c>
      <c r="S128" s="23">
        <f>IF($C128="","",IF($N128="",0,$N128))</f>
        <v/>
      </c>
      <c r="T128" s="24">
        <f>IF($C128="","",MAX($Q128,$R128,$S128))</f>
        <v/>
      </c>
      <c r="U128" s="25">
        <f>IF($C128="","",IF($T128=0,"—",IF(AND($R128&gt;$Q128,$R128&gt;=$S128),"Weekly",IF($S128&gt;MAX($Q128,$R128),"Rest day","Daily"))))</f>
        <v/>
      </c>
      <c r="V128" s="18">
        <f>IF($C128="","",IFERROR(VLOOKUP($C128,'2. Employees'!$C:$J,8,FALSE),""))</f>
        <v/>
      </c>
      <c r="W128" s="19">
        <f>IF($C128="","",$T128*$V128)</f>
        <v/>
      </c>
      <c r="X128" s="26">
        <f>IF($C128="","",IF($O128&gt;6,"More than six days. Section 26(1) does not allow it.",IF(AND($T128&gt;0,$F128&lt;&gt;"Yes"),"Overtime without consent recorded. First proviso to section 27.",IF(AND($R128&gt;$Q128,$R128&gt;=$S128),"Weekly basis pays more, so the weekly basis applies.",IF($S128&gt;MAX($Q128,$R128),"Rest day worked. Rule 6(4) pays it at the overtime rate.",IF($T128&gt;0,"Daily basis applies.",""))))))</f>
        <v/>
      </c>
    </row>
    <row r="129">
      <c r="B129" s="15" t="n">
        <v>123</v>
      </c>
      <c r="C129" s="16" t="n"/>
      <c r="D129" s="21">
        <f>IF($C129="","",IFERROR(VLOOKUP($C129,'2. Employees'!$C:$D,2,FALSE),"not on sheet 2"))</f>
        <v/>
      </c>
      <c r="E129" s="22" t="n"/>
      <c r="F129" s="14" t="n"/>
      <c r="G129" s="12" t="n"/>
      <c r="H129" s="12" t="n"/>
      <c r="I129" s="12" t="n"/>
      <c r="J129" s="12" t="n"/>
      <c r="K129" s="12" t="n"/>
      <c r="L129" s="12" t="n"/>
      <c r="M129" s="12" t="n"/>
      <c r="N129" s="12" t="n"/>
      <c r="O129" s="15">
        <f>IF($C129="","",COUNTIF($G129:$M129,"&gt;0"))</f>
        <v/>
      </c>
      <c r="P129" s="23">
        <f>IF($C129="","",SUM($G129:$M129))</f>
        <v/>
      </c>
      <c r="Q129" s="23">
        <f>IF($C129="","",SUMPRODUCT(($G129:$M129&gt;'1. Rules &amp; Rates'!$C$7)*($G129:$M129-'1. Rules &amp; Rates'!$C$7)))</f>
        <v/>
      </c>
      <c r="R129" s="23">
        <f>IF($C129="","",MAX(0,$P129-'1. Rules &amp; Rates'!$C$8))</f>
        <v/>
      </c>
      <c r="S129" s="23">
        <f>IF($C129="","",IF($N129="",0,$N129))</f>
        <v/>
      </c>
      <c r="T129" s="24">
        <f>IF($C129="","",MAX($Q129,$R129,$S129))</f>
        <v/>
      </c>
      <c r="U129" s="25">
        <f>IF($C129="","",IF($T129=0,"—",IF(AND($R129&gt;$Q129,$R129&gt;=$S129),"Weekly",IF($S129&gt;MAX($Q129,$R129),"Rest day","Daily"))))</f>
        <v/>
      </c>
      <c r="V129" s="18">
        <f>IF($C129="","",IFERROR(VLOOKUP($C129,'2. Employees'!$C:$J,8,FALSE),""))</f>
        <v/>
      </c>
      <c r="W129" s="19">
        <f>IF($C129="","",$T129*$V129)</f>
        <v/>
      </c>
      <c r="X129" s="26">
        <f>IF($C129="","",IF($O129&gt;6,"More than six days. Section 26(1) does not allow it.",IF(AND($T129&gt;0,$F129&lt;&gt;"Yes"),"Overtime without consent recorded. First proviso to section 27.",IF(AND($R129&gt;$Q129,$R129&gt;=$S129),"Weekly basis pays more, so the weekly basis applies.",IF($S129&gt;MAX($Q129,$R129),"Rest day worked. Rule 6(4) pays it at the overtime rate.",IF($T129&gt;0,"Daily basis applies.",""))))))</f>
        <v/>
      </c>
    </row>
    <row r="130">
      <c r="B130" s="15" t="n">
        <v>124</v>
      </c>
      <c r="C130" s="16" t="n"/>
      <c r="D130" s="21">
        <f>IF($C130="","",IFERROR(VLOOKUP($C130,'2. Employees'!$C:$D,2,FALSE),"not on sheet 2"))</f>
        <v/>
      </c>
      <c r="E130" s="22" t="n"/>
      <c r="F130" s="14" t="n"/>
      <c r="G130" s="12" t="n"/>
      <c r="H130" s="12" t="n"/>
      <c r="I130" s="12" t="n"/>
      <c r="J130" s="12" t="n"/>
      <c r="K130" s="12" t="n"/>
      <c r="L130" s="12" t="n"/>
      <c r="M130" s="12" t="n"/>
      <c r="N130" s="12" t="n"/>
      <c r="O130" s="15">
        <f>IF($C130="","",COUNTIF($G130:$M130,"&gt;0"))</f>
        <v/>
      </c>
      <c r="P130" s="23">
        <f>IF($C130="","",SUM($G130:$M130))</f>
        <v/>
      </c>
      <c r="Q130" s="23">
        <f>IF($C130="","",SUMPRODUCT(($G130:$M130&gt;'1. Rules &amp; Rates'!$C$7)*($G130:$M130-'1. Rules &amp; Rates'!$C$7)))</f>
        <v/>
      </c>
      <c r="R130" s="23">
        <f>IF($C130="","",MAX(0,$P130-'1. Rules &amp; Rates'!$C$8))</f>
        <v/>
      </c>
      <c r="S130" s="23">
        <f>IF($C130="","",IF($N130="",0,$N130))</f>
        <v/>
      </c>
      <c r="T130" s="24">
        <f>IF($C130="","",MAX($Q130,$R130,$S130))</f>
        <v/>
      </c>
      <c r="U130" s="25">
        <f>IF($C130="","",IF($T130=0,"—",IF(AND($R130&gt;$Q130,$R130&gt;=$S130),"Weekly",IF($S130&gt;MAX($Q130,$R130),"Rest day","Daily"))))</f>
        <v/>
      </c>
      <c r="V130" s="18">
        <f>IF($C130="","",IFERROR(VLOOKUP($C130,'2. Employees'!$C:$J,8,FALSE),""))</f>
        <v/>
      </c>
      <c r="W130" s="19">
        <f>IF($C130="","",$T130*$V130)</f>
        <v/>
      </c>
      <c r="X130" s="26">
        <f>IF($C130="","",IF($O130&gt;6,"More than six days. Section 26(1) does not allow it.",IF(AND($T130&gt;0,$F130&lt;&gt;"Yes"),"Overtime without consent recorded. First proviso to section 27.",IF(AND($R130&gt;$Q130,$R130&gt;=$S130),"Weekly basis pays more, so the weekly basis applies.",IF($S130&gt;MAX($Q130,$R130),"Rest day worked. Rule 6(4) pays it at the overtime rate.",IF($T130&gt;0,"Daily basis applies.",""))))))</f>
        <v/>
      </c>
    </row>
    <row r="131">
      <c r="B131" s="15" t="n">
        <v>125</v>
      </c>
      <c r="C131" s="16" t="n"/>
      <c r="D131" s="21">
        <f>IF($C131="","",IFERROR(VLOOKUP($C131,'2. Employees'!$C:$D,2,FALSE),"not on sheet 2"))</f>
        <v/>
      </c>
      <c r="E131" s="22" t="n"/>
      <c r="F131" s="14" t="n"/>
      <c r="G131" s="12" t="n"/>
      <c r="H131" s="12" t="n"/>
      <c r="I131" s="12" t="n"/>
      <c r="J131" s="12" t="n"/>
      <c r="K131" s="12" t="n"/>
      <c r="L131" s="12" t="n"/>
      <c r="M131" s="12" t="n"/>
      <c r="N131" s="12" t="n"/>
      <c r="O131" s="15">
        <f>IF($C131="","",COUNTIF($G131:$M131,"&gt;0"))</f>
        <v/>
      </c>
      <c r="P131" s="23">
        <f>IF($C131="","",SUM($G131:$M131))</f>
        <v/>
      </c>
      <c r="Q131" s="23">
        <f>IF($C131="","",SUMPRODUCT(($G131:$M131&gt;'1. Rules &amp; Rates'!$C$7)*($G131:$M131-'1. Rules &amp; Rates'!$C$7)))</f>
        <v/>
      </c>
      <c r="R131" s="23">
        <f>IF($C131="","",MAX(0,$P131-'1. Rules &amp; Rates'!$C$8))</f>
        <v/>
      </c>
      <c r="S131" s="23">
        <f>IF($C131="","",IF($N131="",0,$N131))</f>
        <v/>
      </c>
      <c r="T131" s="24">
        <f>IF($C131="","",MAX($Q131,$R131,$S131))</f>
        <v/>
      </c>
      <c r="U131" s="25">
        <f>IF($C131="","",IF($T131=0,"—",IF(AND($R131&gt;$Q131,$R131&gt;=$S131),"Weekly",IF($S131&gt;MAX($Q131,$R131),"Rest day","Daily"))))</f>
        <v/>
      </c>
      <c r="V131" s="18">
        <f>IF($C131="","",IFERROR(VLOOKUP($C131,'2. Employees'!$C:$J,8,FALSE),""))</f>
        <v/>
      </c>
      <c r="W131" s="19">
        <f>IF($C131="","",$T131*$V131)</f>
        <v/>
      </c>
      <c r="X131" s="26">
        <f>IF($C131="","",IF($O131&gt;6,"More than six days. Section 26(1) does not allow it.",IF(AND($T131&gt;0,$F131&lt;&gt;"Yes"),"Overtime without consent recorded. First proviso to section 27.",IF(AND($R131&gt;$Q131,$R131&gt;=$S131),"Weekly basis pays more, so the weekly basis applies.",IF($S131&gt;MAX($Q131,$R131),"Rest day worked. Rule 6(4) pays it at the overtime rate.",IF($T131&gt;0,"Daily basis applies.",""))))))</f>
        <v/>
      </c>
    </row>
    <row r="132">
      <c r="B132" s="15" t="n">
        <v>126</v>
      </c>
      <c r="C132" s="16" t="n"/>
      <c r="D132" s="21">
        <f>IF($C132="","",IFERROR(VLOOKUP($C132,'2. Employees'!$C:$D,2,FALSE),"not on sheet 2"))</f>
        <v/>
      </c>
      <c r="E132" s="22" t="n"/>
      <c r="F132" s="14" t="n"/>
      <c r="G132" s="12" t="n"/>
      <c r="H132" s="12" t="n"/>
      <c r="I132" s="12" t="n"/>
      <c r="J132" s="12" t="n"/>
      <c r="K132" s="12" t="n"/>
      <c r="L132" s="12" t="n"/>
      <c r="M132" s="12" t="n"/>
      <c r="N132" s="12" t="n"/>
      <c r="O132" s="15">
        <f>IF($C132="","",COUNTIF($G132:$M132,"&gt;0"))</f>
        <v/>
      </c>
      <c r="P132" s="23">
        <f>IF($C132="","",SUM($G132:$M132))</f>
        <v/>
      </c>
      <c r="Q132" s="23">
        <f>IF($C132="","",SUMPRODUCT(($G132:$M132&gt;'1. Rules &amp; Rates'!$C$7)*($G132:$M132-'1. Rules &amp; Rates'!$C$7)))</f>
        <v/>
      </c>
      <c r="R132" s="23">
        <f>IF($C132="","",MAX(0,$P132-'1. Rules &amp; Rates'!$C$8))</f>
        <v/>
      </c>
      <c r="S132" s="23">
        <f>IF($C132="","",IF($N132="",0,$N132))</f>
        <v/>
      </c>
      <c r="T132" s="24">
        <f>IF($C132="","",MAX($Q132,$R132,$S132))</f>
        <v/>
      </c>
      <c r="U132" s="25">
        <f>IF($C132="","",IF($T132=0,"—",IF(AND($R132&gt;$Q132,$R132&gt;=$S132),"Weekly",IF($S132&gt;MAX($Q132,$R132),"Rest day","Daily"))))</f>
        <v/>
      </c>
      <c r="V132" s="18">
        <f>IF($C132="","",IFERROR(VLOOKUP($C132,'2. Employees'!$C:$J,8,FALSE),""))</f>
        <v/>
      </c>
      <c r="W132" s="19">
        <f>IF($C132="","",$T132*$V132)</f>
        <v/>
      </c>
      <c r="X132" s="26">
        <f>IF($C132="","",IF($O132&gt;6,"More than six days. Section 26(1) does not allow it.",IF(AND($T132&gt;0,$F132&lt;&gt;"Yes"),"Overtime without consent recorded. First proviso to section 27.",IF(AND($R132&gt;$Q132,$R132&gt;=$S132),"Weekly basis pays more, so the weekly basis applies.",IF($S132&gt;MAX($Q132,$R132),"Rest day worked. Rule 6(4) pays it at the overtime rate.",IF($T132&gt;0,"Daily basis applies.",""))))))</f>
        <v/>
      </c>
    </row>
    <row r="133">
      <c r="B133" s="15" t="n">
        <v>127</v>
      </c>
      <c r="C133" s="16" t="n"/>
      <c r="D133" s="21">
        <f>IF($C133="","",IFERROR(VLOOKUP($C133,'2. Employees'!$C:$D,2,FALSE),"not on sheet 2"))</f>
        <v/>
      </c>
      <c r="E133" s="22" t="n"/>
      <c r="F133" s="14" t="n"/>
      <c r="G133" s="12" t="n"/>
      <c r="H133" s="12" t="n"/>
      <c r="I133" s="12" t="n"/>
      <c r="J133" s="12" t="n"/>
      <c r="K133" s="12" t="n"/>
      <c r="L133" s="12" t="n"/>
      <c r="M133" s="12" t="n"/>
      <c r="N133" s="12" t="n"/>
      <c r="O133" s="15">
        <f>IF($C133="","",COUNTIF($G133:$M133,"&gt;0"))</f>
        <v/>
      </c>
      <c r="P133" s="23">
        <f>IF($C133="","",SUM($G133:$M133))</f>
        <v/>
      </c>
      <c r="Q133" s="23">
        <f>IF($C133="","",SUMPRODUCT(($G133:$M133&gt;'1. Rules &amp; Rates'!$C$7)*($G133:$M133-'1. Rules &amp; Rates'!$C$7)))</f>
        <v/>
      </c>
      <c r="R133" s="23">
        <f>IF($C133="","",MAX(0,$P133-'1. Rules &amp; Rates'!$C$8))</f>
        <v/>
      </c>
      <c r="S133" s="23">
        <f>IF($C133="","",IF($N133="",0,$N133))</f>
        <v/>
      </c>
      <c r="T133" s="24">
        <f>IF($C133="","",MAX($Q133,$R133,$S133))</f>
        <v/>
      </c>
      <c r="U133" s="25">
        <f>IF($C133="","",IF($T133=0,"—",IF(AND($R133&gt;$Q133,$R133&gt;=$S133),"Weekly",IF($S133&gt;MAX($Q133,$R133),"Rest day","Daily"))))</f>
        <v/>
      </c>
      <c r="V133" s="18">
        <f>IF($C133="","",IFERROR(VLOOKUP($C133,'2. Employees'!$C:$J,8,FALSE),""))</f>
        <v/>
      </c>
      <c r="W133" s="19">
        <f>IF($C133="","",$T133*$V133)</f>
        <v/>
      </c>
      <c r="X133" s="26">
        <f>IF($C133="","",IF($O133&gt;6,"More than six days. Section 26(1) does not allow it.",IF(AND($T133&gt;0,$F133&lt;&gt;"Yes"),"Overtime without consent recorded. First proviso to section 27.",IF(AND($R133&gt;$Q133,$R133&gt;=$S133),"Weekly basis pays more, so the weekly basis applies.",IF($S133&gt;MAX($Q133,$R133),"Rest day worked. Rule 6(4) pays it at the overtime rate.",IF($T133&gt;0,"Daily basis applies.",""))))))</f>
        <v/>
      </c>
    </row>
    <row r="134">
      <c r="B134" s="15" t="n">
        <v>128</v>
      </c>
      <c r="C134" s="16" t="n"/>
      <c r="D134" s="21">
        <f>IF($C134="","",IFERROR(VLOOKUP($C134,'2. Employees'!$C:$D,2,FALSE),"not on sheet 2"))</f>
        <v/>
      </c>
      <c r="E134" s="22" t="n"/>
      <c r="F134" s="14" t="n"/>
      <c r="G134" s="12" t="n"/>
      <c r="H134" s="12" t="n"/>
      <c r="I134" s="12" t="n"/>
      <c r="J134" s="12" t="n"/>
      <c r="K134" s="12" t="n"/>
      <c r="L134" s="12" t="n"/>
      <c r="M134" s="12" t="n"/>
      <c r="N134" s="12" t="n"/>
      <c r="O134" s="15">
        <f>IF($C134="","",COUNTIF($G134:$M134,"&gt;0"))</f>
        <v/>
      </c>
      <c r="P134" s="23">
        <f>IF($C134="","",SUM($G134:$M134))</f>
        <v/>
      </c>
      <c r="Q134" s="23">
        <f>IF($C134="","",SUMPRODUCT(($G134:$M134&gt;'1. Rules &amp; Rates'!$C$7)*($G134:$M134-'1. Rules &amp; Rates'!$C$7)))</f>
        <v/>
      </c>
      <c r="R134" s="23">
        <f>IF($C134="","",MAX(0,$P134-'1. Rules &amp; Rates'!$C$8))</f>
        <v/>
      </c>
      <c r="S134" s="23">
        <f>IF($C134="","",IF($N134="",0,$N134))</f>
        <v/>
      </c>
      <c r="T134" s="24">
        <f>IF($C134="","",MAX($Q134,$R134,$S134))</f>
        <v/>
      </c>
      <c r="U134" s="25">
        <f>IF($C134="","",IF($T134=0,"—",IF(AND($R134&gt;$Q134,$R134&gt;=$S134),"Weekly",IF($S134&gt;MAX($Q134,$R134),"Rest day","Daily"))))</f>
        <v/>
      </c>
      <c r="V134" s="18">
        <f>IF($C134="","",IFERROR(VLOOKUP($C134,'2. Employees'!$C:$J,8,FALSE),""))</f>
        <v/>
      </c>
      <c r="W134" s="19">
        <f>IF($C134="","",$T134*$V134)</f>
        <v/>
      </c>
      <c r="X134" s="26">
        <f>IF($C134="","",IF($O134&gt;6,"More than six days. Section 26(1) does not allow it.",IF(AND($T134&gt;0,$F134&lt;&gt;"Yes"),"Overtime without consent recorded. First proviso to section 27.",IF(AND($R134&gt;$Q134,$R134&gt;=$S134),"Weekly basis pays more, so the weekly basis applies.",IF($S134&gt;MAX($Q134,$R134),"Rest day worked. Rule 6(4) pays it at the overtime rate.",IF($T134&gt;0,"Daily basis applies.",""))))))</f>
        <v/>
      </c>
    </row>
    <row r="135">
      <c r="B135" s="15" t="n">
        <v>129</v>
      </c>
      <c r="C135" s="16" t="n"/>
      <c r="D135" s="21">
        <f>IF($C135="","",IFERROR(VLOOKUP($C135,'2. Employees'!$C:$D,2,FALSE),"not on sheet 2"))</f>
        <v/>
      </c>
      <c r="E135" s="22" t="n"/>
      <c r="F135" s="14" t="n"/>
      <c r="G135" s="12" t="n"/>
      <c r="H135" s="12" t="n"/>
      <c r="I135" s="12" t="n"/>
      <c r="J135" s="12" t="n"/>
      <c r="K135" s="12" t="n"/>
      <c r="L135" s="12" t="n"/>
      <c r="M135" s="12" t="n"/>
      <c r="N135" s="12" t="n"/>
      <c r="O135" s="15">
        <f>IF($C135="","",COUNTIF($G135:$M135,"&gt;0"))</f>
        <v/>
      </c>
      <c r="P135" s="23">
        <f>IF($C135="","",SUM($G135:$M135))</f>
        <v/>
      </c>
      <c r="Q135" s="23">
        <f>IF($C135="","",SUMPRODUCT(($G135:$M135&gt;'1. Rules &amp; Rates'!$C$7)*($G135:$M135-'1. Rules &amp; Rates'!$C$7)))</f>
        <v/>
      </c>
      <c r="R135" s="23">
        <f>IF($C135="","",MAX(0,$P135-'1. Rules &amp; Rates'!$C$8))</f>
        <v/>
      </c>
      <c r="S135" s="23">
        <f>IF($C135="","",IF($N135="",0,$N135))</f>
        <v/>
      </c>
      <c r="T135" s="24">
        <f>IF($C135="","",MAX($Q135,$R135,$S135))</f>
        <v/>
      </c>
      <c r="U135" s="25">
        <f>IF($C135="","",IF($T135=0,"—",IF(AND($R135&gt;$Q135,$R135&gt;=$S135),"Weekly",IF($S135&gt;MAX($Q135,$R135),"Rest day","Daily"))))</f>
        <v/>
      </c>
      <c r="V135" s="18">
        <f>IF($C135="","",IFERROR(VLOOKUP($C135,'2. Employees'!$C:$J,8,FALSE),""))</f>
        <v/>
      </c>
      <c r="W135" s="19">
        <f>IF($C135="","",$T135*$V135)</f>
        <v/>
      </c>
      <c r="X135" s="26">
        <f>IF($C135="","",IF($O135&gt;6,"More than six days. Section 26(1) does not allow it.",IF(AND($T135&gt;0,$F135&lt;&gt;"Yes"),"Overtime without consent recorded. First proviso to section 27.",IF(AND($R135&gt;$Q135,$R135&gt;=$S135),"Weekly basis pays more, so the weekly basis applies.",IF($S135&gt;MAX($Q135,$R135),"Rest day worked. Rule 6(4) pays it at the overtime rate.",IF($T135&gt;0,"Daily basis applies.",""))))))</f>
        <v/>
      </c>
    </row>
    <row r="136">
      <c r="B136" s="15" t="n">
        <v>130</v>
      </c>
      <c r="C136" s="16" t="n"/>
      <c r="D136" s="21">
        <f>IF($C136="","",IFERROR(VLOOKUP($C136,'2. Employees'!$C:$D,2,FALSE),"not on sheet 2"))</f>
        <v/>
      </c>
      <c r="E136" s="22" t="n"/>
      <c r="F136" s="14" t="n"/>
      <c r="G136" s="12" t="n"/>
      <c r="H136" s="12" t="n"/>
      <c r="I136" s="12" t="n"/>
      <c r="J136" s="12" t="n"/>
      <c r="K136" s="12" t="n"/>
      <c r="L136" s="12" t="n"/>
      <c r="M136" s="12" t="n"/>
      <c r="N136" s="12" t="n"/>
      <c r="O136" s="15">
        <f>IF($C136="","",COUNTIF($G136:$M136,"&gt;0"))</f>
        <v/>
      </c>
      <c r="P136" s="23">
        <f>IF($C136="","",SUM($G136:$M136))</f>
        <v/>
      </c>
      <c r="Q136" s="23">
        <f>IF($C136="","",SUMPRODUCT(($G136:$M136&gt;'1. Rules &amp; Rates'!$C$7)*($G136:$M136-'1. Rules &amp; Rates'!$C$7)))</f>
        <v/>
      </c>
      <c r="R136" s="23">
        <f>IF($C136="","",MAX(0,$P136-'1. Rules &amp; Rates'!$C$8))</f>
        <v/>
      </c>
      <c r="S136" s="23">
        <f>IF($C136="","",IF($N136="",0,$N136))</f>
        <v/>
      </c>
      <c r="T136" s="24">
        <f>IF($C136="","",MAX($Q136,$R136,$S136))</f>
        <v/>
      </c>
      <c r="U136" s="25">
        <f>IF($C136="","",IF($T136=0,"—",IF(AND($R136&gt;$Q136,$R136&gt;=$S136),"Weekly",IF($S136&gt;MAX($Q136,$R136),"Rest day","Daily"))))</f>
        <v/>
      </c>
      <c r="V136" s="18">
        <f>IF($C136="","",IFERROR(VLOOKUP($C136,'2. Employees'!$C:$J,8,FALSE),""))</f>
        <v/>
      </c>
      <c r="W136" s="19">
        <f>IF($C136="","",$T136*$V136)</f>
        <v/>
      </c>
      <c r="X136" s="26">
        <f>IF($C136="","",IF($O136&gt;6,"More than six days. Section 26(1) does not allow it.",IF(AND($T136&gt;0,$F136&lt;&gt;"Yes"),"Overtime without consent recorded. First proviso to section 27.",IF(AND($R136&gt;$Q136,$R136&gt;=$S136),"Weekly basis pays more, so the weekly basis applies.",IF($S136&gt;MAX($Q136,$R136),"Rest day worked. Rule 6(4) pays it at the overtime rate.",IF($T136&gt;0,"Daily basis applies.",""))))))</f>
        <v/>
      </c>
    </row>
    <row r="137">
      <c r="B137" s="15" t="n">
        <v>131</v>
      </c>
      <c r="C137" s="16" t="n"/>
      <c r="D137" s="21">
        <f>IF($C137="","",IFERROR(VLOOKUP($C137,'2. Employees'!$C:$D,2,FALSE),"not on sheet 2"))</f>
        <v/>
      </c>
      <c r="E137" s="22" t="n"/>
      <c r="F137" s="14" t="n"/>
      <c r="G137" s="12" t="n"/>
      <c r="H137" s="12" t="n"/>
      <c r="I137" s="12" t="n"/>
      <c r="J137" s="12" t="n"/>
      <c r="K137" s="12" t="n"/>
      <c r="L137" s="12" t="n"/>
      <c r="M137" s="12" t="n"/>
      <c r="N137" s="12" t="n"/>
      <c r="O137" s="15">
        <f>IF($C137="","",COUNTIF($G137:$M137,"&gt;0"))</f>
        <v/>
      </c>
      <c r="P137" s="23">
        <f>IF($C137="","",SUM($G137:$M137))</f>
        <v/>
      </c>
      <c r="Q137" s="23">
        <f>IF($C137="","",SUMPRODUCT(($G137:$M137&gt;'1. Rules &amp; Rates'!$C$7)*($G137:$M137-'1. Rules &amp; Rates'!$C$7)))</f>
        <v/>
      </c>
      <c r="R137" s="23">
        <f>IF($C137="","",MAX(0,$P137-'1. Rules &amp; Rates'!$C$8))</f>
        <v/>
      </c>
      <c r="S137" s="23">
        <f>IF($C137="","",IF($N137="",0,$N137))</f>
        <v/>
      </c>
      <c r="T137" s="24">
        <f>IF($C137="","",MAX($Q137,$R137,$S137))</f>
        <v/>
      </c>
      <c r="U137" s="25">
        <f>IF($C137="","",IF($T137=0,"—",IF(AND($R137&gt;$Q137,$R137&gt;=$S137),"Weekly",IF($S137&gt;MAX($Q137,$R137),"Rest day","Daily"))))</f>
        <v/>
      </c>
      <c r="V137" s="18">
        <f>IF($C137="","",IFERROR(VLOOKUP($C137,'2. Employees'!$C:$J,8,FALSE),""))</f>
        <v/>
      </c>
      <c r="W137" s="19">
        <f>IF($C137="","",$T137*$V137)</f>
        <v/>
      </c>
      <c r="X137" s="26">
        <f>IF($C137="","",IF($O137&gt;6,"More than six days. Section 26(1) does not allow it.",IF(AND($T137&gt;0,$F137&lt;&gt;"Yes"),"Overtime without consent recorded. First proviso to section 27.",IF(AND($R137&gt;$Q137,$R137&gt;=$S137),"Weekly basis pays more, so the weekly basis applies.",IF($S137&gt;MAX($Q137,$R137),"Rest day worked. Rule 6(4) pays it at the overtime rate.",IF($T137&gt;0,"Daily basis applies.",""))))))</f>
        <v/>
      </c>
    </row>
    <row r="138">
      <c r="B138" s="15" t="n">
        <v>132</v>
      </c>
      <c r="C138" s="16" t="n"/>
      <c r="D138" s="21">
        <f>IF($C138="","",IFERROR(VLOOKUP($C138,'2. Employees'!$C:$D,2,FALSE),"not on sheet 2"))</f>
        <v/>
      </c>
      <c r="E138" s="22" t="n"/>
      <c r="F138" s="14" t="n"/>
      <c r="G138" s="12" t="n"/>
      <c r="H138" s="12" t="n"/>
      <c r="I138" s="12" t="n"/>
      <c r="J138" s="12" t="n"/>
      <c r="K138" s="12" t="n"/>
      <c r="L138" s="12" t="n"/>
      <c r="M138" s="12" t="n"/>
      <c r="N138" s="12" t="n"/>
      <c r="O138" s="15">
        <f>IF($C138="","",COUNTIF($G138:$M138,"&gt;0"))</f>
        <v/>
      </c>
      <c r="P138" s="23">
        <f>IF($C138="","",SUM($G138:$M138))</f>
        <v/>
      </c>
      <c r="Q138" s="23">
        <f>IF($C138="","",SUMPRODUCT(($G138:$M138&gt;'1. Rules &amp; Rates'!$C$7)*($G138:$M138-'1. Rules &amp; Rates'!$C$7)))</f>
        <v/>
      </c>
      <c r="R138" s="23">
        <f>IF($C138="","",MAX(0,$P138-'1. Rules &amp; Rates'!$C$8))</f>
        <v/>
      </c>
      <c r="S138" s="23">
        <f>IF($C138="","",IF($N138="",0,$N138))</f>
        <v/>
      </c>
      <c r="T138" s="24">
        <f>IF($C138="","",MAX($Q138,$R138,$S138))</f>
        <v/>
      </c>
      <c r="U138" s="25">
        <f>IF($C138="","",IF($T138=0,"—",IF(AND($R138&gt;$Q138,$R138&gt;=$S138),"Weekly",IF($S138&gt;MAX($Q138,$R138),"Rest day","Daily"))))</f>
        <v/>
      </c>
      <c r="V138" s="18">
        <f>IF($C138="","",IFERROR(VLOOKUP($C138,'2. Employees'!$C:$J,8,FALSE),""))</f>
        <v/>
      </c>
      <c r="W138" s="19">
        <f>IF($C138="","",$T138*$V138)</f>
        <v/>
      </c>
      <c r="X138" s="26">
        <f>IF($C138="","",IF($O138&gt;6,"More than six days. Section 26(1) does not allow it.",IF(AND($T138&gt;0,$F138&lt;&gt;"Yes"),"Overtime without consent recorded. First proviso to section 27.",IF(AND($R138&gt;$Q138,$R138&gt;=$S138),"Weekly basis pays more, so the weekly basis applies.",IF($S138&gt;MAX($Q138,$R138),"Rest day worked. Rule 6(4) pays it at the overtime rate.",IF($T138&gt;0,"Daily basis applies.",""))))))</f>
        <v/>
      </c>
    </row>
    <row r="139">
      <c r="B139" s="15" t="n">
        <v>133</v>
      </c>
      <c r="C139" s="16" t="n"/>
      <c r="D139" s="21">
        <f>IF($C139="","",IFERROR(VLOOKUP($C139,'2. Employees'!$C:$D,2,FALSE),"not on sheet 2"))</f>
        <v/>
      </c>
      <c r="E139" s="22" t="n"/>
      <c r="F139" s="14" t="n"/>
      <c r="G139" s="12" t="n"/>
      <c r="H139" s="12" t="n"/>
      <c r="I139" s="12" t="n"/>
      <c r="J139" s="12" t="n"/>
      <c r="K139" s="12" t="n"/>
      <c r="L139" s="12" t="n"/>
      <c r="M139" s="12" t="n"/>
      <c r="N139" s="12" t="n"/>
      <c r="O139" s="15">
        <f>IF($C139="","",COUNTIF($G139:$M139,"&gt;0"))</f>
        <v/>
      </c>
      <c r="P139" s="23">
        <f>IF($C139="","",SUM($G139:$M139))</f>
        <v/>
      </c>
      <c r="Q139" s="23">
        <f>IF($C139="","",SUMPRODUCT(($G139:$M139&gt;'1. Rules &amp; Rates'!$C$7)*($G139:$M139-'1. Rules &amp; Rates'!$C$7)))</f>
        <v/>
      </c>
      <c r="R139" s="23">
        <f>IF($C139="","",MAX(0,$P139-'1. Rules &amp; Rates'!$C$8))</f>
        <v/>
      </c>
      <c r="S139" s="23">
        <f>IF($C139="","",IF($N139="",0,$N139))</f>
        <v/>
      </c>
      <c r="T139" s="24">
        <f>IF($C139="","",MAX($Q139,$R139,$S139))</f>
        <v/>
      </c>
      <c r="U139" s="25">
        <f>IF($C139="","",IF($T139=0,"—",IF(AND($R139&gt;$Q139,$R139&gt;=$S139),"Weekly",IF($S139&gt;MAX($Q139,$R139),"Rest day","Daily"))))</f>
        <v/>
      </c>
      <c r="V139" s="18">
        <f>IF($C139="","",IFERROR(VLOOKUP($C139,'2. Employees'!$C:$J,8,FALSE),""))</f>
        <v/>
      </c>
      <c r="W139" s="19">
        <f>IF($C139="","",$T139*$V139)</f>
        <v/>
      </c>
      <c r="X139" s="26">
        <f>IF($C139="","",IF($O139&gt;6,"More than six days. Section 26(1) does not allow it.",IF(AND($T139&gt;0,$F139&lt;&gt;"Yes"),"Overtime without consent recorded. First proviso to section 27.",IF(AND($R139&gt;$Q139,$R139&gt;=$S139),"Weekly basis pays more, so the weekly basis applies.",IF($S139&gt;MAX($Q139,$R139),"Rest day worked. Rule 6(4) pays it at the overtime rate.",IF($T139&gt;0,"Daily basis applies.",""))))))</f>
        <v/>
      </c>
    </row>
    <row r="140">
      <c r="B140" s="15" t="n">
        <v>134</v>
      </c>
      <c r="C140" s="16" t="n"/>
      <c r="D140" s="21">
        <f>IF($C140="","",IFERROR(VLOOKUP($C140,'2. Employees'!$C:$D,2,FALSE),"not on sheet 2"))</f>
        <v/>
      </c>
      <c r="E140" s="22" t="n"/>
      <c r="F140" s="14" t="n"/>
      <c r="G140" s="12" t="n"/>
      <c r="H140" s="12" t="n"/>
      <c r="I140" s="12" t="n"/>
      <c r="J140" s="12" t="n"/>
      <c r="K140" s="12" t="n"/>
      <c r="L140" s="12" t="n"/>
      <c r="M140" s="12" t="n"/>
      <c r="N140" s="12" t="n"/>
      <c r="O140" s="15">
        <f>IF($C140="","",COUNTIF($G140:$M140,"&gt;0"))</f>
        <v/>
      </c>
      <c r="P140" s="23">
        <f>IF($C140="","",SUM($G140:$M140))</f>
        <v/>
      </c>
      <c r="Q140" s="23">
        <f>IF($C140="","",SUMPRODUCT(($G140:$M140&gt;'1. Rules &amp; Rates'!$C$7)*($G140:$M140-'1. Rules &amp; Rates'!$C$7)))</f>
        <v/>
      </c>
      <c r="R140" s="23">
        <f>IF($C140="","",MAX(0,$P140-'1. Rules &amp; Rates'!$C$8))</f>
        <v/>
      </c>
      <c r="S140" s="23">
        <f>IF($C140="","",IF($N140="",0,$N140))</f>
        <v/>
      </c>
      <c r="T140" s="24">
        <f>IF($C140="","",MAX($Q140,$R140,$S140))</f>
        <v/>
      </c>
      <c r="U140" s="25">
        <f>IF($C140="","",IF($T140=0,"—",IF(AND($R140&gt;$Q140,$R140&gt;=$S140),"Weekly",IF($S140&gt;MAX($Q140,$R140),"Rest day","Daily"))))</f>
        <v/>
      </c>
      <c r="V140" s="18">
        <f>IF($C140="","",IFERROR(VLOOKUP($C140,'2. Employees'!$C:$J,8,FALSE),""))</f>
        <v/>
      </c>
      <c r="W140" s="19">
        <f>IF($C140="","",$T140*$V140)</f>
        <v/>
      </c>
      <c r="X140" s="26">
        <f>IF($C140="","",IF($O140&gt;6,"More than six days. Section 26(1) does not allow it.",IF(AND($T140&gt;0,$F140&lt;&gt;"Yes"),"Overtime without consent recorded. First proviso to section 27.",IF(AND($R140&gt;$Q140,$R140&gt;=$S140),"Weekly basis pays more, so the weekly basis applies.",IF($S140&gt;MAX($Q140,$R140),"Rest day worked. Rule 6(4) pays it at the overtime rate.",IF($T140&gt;0,"Daily basis applies.",""))))))</f>
        <v/>
      </c>
    </row>
    <row r="141">
      <c r="B141" s="15" t="n">
        <v>135</v>
      </c>
      <c r="C141" s="16" t="n"/>
      <c r="D141" s="21">
        <f>IF($C141="","",IFERROR(VLOOKUP($C141,'2. Employees'!$C:$D,2,FALSE),"not on sheet 2"))</f>
        <v/>
      </c>
      <c r="E141" s="22" t="n"/>
      <c r="F141" s="14" t="n"/>
      <c r="G141" s="12" t="n"/>
      <c r="H141" s="12" t="n"/>
      <c r="I141" s="12" t="n"/>
      <c r="J141" s="12" t="n"/>
      <c r="K141" s="12" t="n"/>
      <c r="L141" s="12" t="n"/>
      <c r="M141" s="12" t="n"/>
      <c r="N141" s="12" t="n"/>
      <c r="O141" s="15">
        <f>IF($C141="","",COUNTIF($G141:$M141,"&gt;0"))</f>
        <v/>
      </c>
      <c r="P141" s="23">
        <f>IF($C141="","",SUM($G141:$M141))</f>
        <v/>
      </c>
      <c r="Q141" s="23">
        <f>IF($C141="","",SUMPRODUCT(($G141:$M141&gt;'1. Rules &amp; Rates'!$C$7)*($G141:$M141-'1. Rules &amp; Rates'!$C$7)))</f>
        <v/>
      </c>
      <c r="R141" s="23">
        <f>IF($C141="","",MAX(0,$P141-'1. Rules &amp; Rates'!$C$8))</f>
        <v/>
      </c>
      <c r="S141" s="23">
        <f>IF($C141="","",IF($N141="",0,$N141))</f>
        <v/>
      </c>
      <c r="T141" s="24">
        <f>IF($C141="","",MAX($Q141,$R141,$S141))</f>
        <v/>
      </c>
      <c r="U141" s="25">
        <f>IF($C141="","",IF($T141=0,"—",IF(AND($R141&gt;$Q141,$R141&gt;=$S141),"Weekly",IF($S141&gt;MAX($Q141,$R141),"Rest day","Daily"))))</f>
        <v/>
      </c>
      <c r="V141" s="18">
        <f>IF($C141="","",IFERROR(VLOOKUP($C141,'2. Employees'!$C:$J,8,FALSE),""))</f>
        <v/>
      </c>
      <c r="W141" s="19">
        <f>IF($C141="","",$T141*$V141)</f>
        <v/>
      </c>
      <c r="X141" s="26">
        <f>IF($C141="","",IF($O141&gt;6,"More than six days. Section 26(1) does not allow it.",IF(AND($T141&gt;0,$F141&lt;&gt;"Yes"),"Overtime without consent recorded. First proviso to section 27.",IF(AND($R141&gt;$Q141,$R141&gt;=$S141),"Weekly basis pays more, so the weekly basis applies.",IF($S141&gt;MAX($Q141,$R141),"Rest day worked. Rule 6(4) pays it at the overtime rate.",IF($T141&gt;0,"Daily basis applies.",""))))))</f>
        <v/>
      </c>
    </row>
    <row r="142">
      <c r="B142" s="15" t="n">
        <v>136</v>
      </c>
      <c r="C142" s="16" t="n"/>
      <c r="D142" s="21">
        <f>IF($C142="","",IFERROR(VLOOKUP($C142,'2. Employees'!$C:$D,2,FALSE),"not on sheet 2"))</f>
        <v/>
      </c>
      <c r="E142" s="22" t="n"/>
      <c r="F142" s="14" t="n"/>
      <c r="G142" s="12" t="n"/>
      <c r="H142" s="12" t="n"/>
      <c r="I142" s="12" t="n"/>
      <c r="J142" s="12" t="n"/>
      <c r="K142" s="12" t="n"/>
      <c r="L142" s="12" t="n"/>
      <c r="M142" s="12" t="n"/>
      <c r="N142" s="12" t="n"/>
      <c r="O142" s="15">
        <f>IF($C142="","",COUNTIF($G142:$M142,"&gt;0"))</f>
        <v/>
      </c>
      <c r="P142" s="23">
        <f>IF($C142="","",SUM($G142:$M142))</f>
        <v/>
      </c>
      <c r="Q142" s="23">
        <f>IF($C142="","",SUMPRODUCT(($G142:$M142&gt;'1. Rules &amp; Rates'!$C$7)*($G142:$M142-'1. Rules &amp; Rates'!$C$7)))</f>
        <v/>
      </c>
      <c r="R142" s="23">
        <f>IF($C142="","",MAX(0,$P142-'1. Rules &amp; Rates'!$C$8))</f>
        <v/>
      </c>
      <c r="S142" s="23">
        <f>IF($C142="","",IF($N142="",0,$N142))</f>
        <v/>
      </c>
      <c r="T142" s="24">
        <f>IF($C142="","",MAX($Q142,$R142,$S142))</f>
        <v/>
      </c>
      <c r="U142" s="25">
        <f>IF($C142="","",IF($T142=0,"—",IF(AND($R142&gt;$Q142,$R142&gt;=$S142),"Weekly",IF($S142&gt;MAX($Q142,$R142),"Rest day","Daily"))))</f>
        <v/>
      </c>
      <c r="V142" s="18">
        <f>IF($C142="","",IFERROR(VLOOKUP($C142,'2. Employees'!$C:$J,8,FALSE),""))</f>
        <v/>
      </c>
      <c r="W142" s="19">
        <f>IF($C142="","",$T142*$V142)</f>
        <v/>
      </c>
      <c r="X142" s="26">
        <f>IF($C142="","",IF($O142&gt;6,"More than six days. Section 26(1) does not allow it.",IF(AND($T142&gt;0,$F142&lt;&gt;"Yes"),"Overtime without consent recorded. First proviso to section 27.",IF(AND($R142&gt;$Q142,$R142&gt;=$S142),"Weekly basis pays more, so the weekly basis applies.",IF($S142&gt;MAX($Q142,$R142),"Rest day worked. Rule 6(4) pays it at the overtime rate.",IF($T142&gt;0,"Daily basis applies.",""))))))</f>
        <v/>
      </c>
    </row>
    <row r="143">
      <c r="B143" s="15" t="n">
        <v>137</v>
      </c>
      <c r="C143" s="16" t="n"/>
      <c r="D143" s="21">
        <f>IF($C143="","",IFERROR(VLOOKUP($C143,'2. Employees'!$C:$D,2,FALSE),"not on sheet 2"))</f>
        <v/>
      </c>
      <c r="E143" s="22" t="n"/>
      <c r="F143" s="14" t="n"/>
      <c r="G143" s="12" t="n"/>
      <c r="H143" s="12" t="n"/>
      <c r="I143" s="12" t="n"/>
      <c r="J143" s="12" t="n"/>
      <c r="K143" s="12" t="n"/>
      <c r="L143" s="12" t="n"/>
      <c r="M143" s="12" t="n"/>
      <c r="N143" s="12" t="n"/>
      <c r="O143" s="15">
        <f>IF($C143="","",COUNTIF($G143:$M143,"&gt;0"))</f>
        <v/>
      </c>
      <c r="P143" s="23">
        <f>IF($C143="","",SUM($G143:$M143))</f>
        <v/>
      </c>
      <c r="Q143" s="23">
        <f>IF($C143="","",SUMPRODUCT(($G143:$M143&gt;'1. Rules &amp; Rates'!$C$7)*($G143:$M143-'1. Rules &amp; Rates'!$C$7)))</f>
        <v/>
      </c>
      <c r="R143" s="23">
        <f>IF($C143="","",MAX(0,$P143-'1. Rules &amp; Rates'!$C$8))</f>
        <v/>
      </c>
      <c r="S143" s="23">
        <f>IF($C143="","",IF($N143="",0,$N143))</f>
        <v/>
      </c>
      <c r="T143" s="24">
        <f>IF($C143="","",MAX($Q143,$R143,$S143))</f>
        <v/>
      </c>
      <c r="U143" s="25">
        <f>IF($C143="","",IF($T143=0,"—",IF(AND($R143&gt;$Q143,$R143&gt;=$S143),"Weekly",IF($S143&gt;MAX($Q143,$R143),"Rest day","Daily"))))</f>
        <v/>
      </c>
      <c r="V143" s="18">
        <f>IF($C143="","",IFERROR(VLOOKUP($C143,'2. Employees'!$C:$J,8,FALSE),""))</f>
        <v/>
      </c>
      <c r="W143" s="19">
        <f>IF($C143="","",$T143*$V143)</f>
        <v/>
      </c>
      <c r="X143" s="26">
        <f>IF($C143="","",IF($O143&gt;6,"More than six days. Section 26(1) does not allow it.",IF(AND($T143&gt;0,$F143&lt;&gt;"Yes"),"Overtime without consent recorded. First proviso to section 27.",IF(AND($R143&gt;$Q143,$R143&gt;=$S143),"Weekly basis pays more, so the weekly basis applies.",IF($S143&gt;MAX($Q143,$R143),"Rest day worked. Rule 6(4) pays it at the overtime rate.",IF($T143&gt;0,"Daily basis applies.",""))))))</f>
        <v/>
      </c>
    </row>
    <row r="144">
      <c r="B144" s="15" t="n">
        <v>138</v>
      </c>
      <c r="C144" s="16" t="n"/>
      <c r="D144" s="21">
        <f>IF($C144="","",IFERROR(VLOOKUP($C144,'2. Employees'!$C:$D,2,FALSE),"not on sheet 2"))</f>
        <v/>
      </c>
      <c r="E144" s="22" t="n"/>
      <c r="F144" s="14" t="n"/>
      <c r="G144" s="12" t="n"/>
      <c r="H144" s="12" t="n"/>
      <c r="I144" s="12" t="n"/>
      <c r="J144" s="12" t="n"/>
      <c r="K144" s="12" t="n"/>
      <c r="L144" s="12" t="n"/>
      <c r="M144" s="12" t="n"/>
      <c r="N144" s="12" t="n"/>
      <c r="O144" s="15">
        <f>IF($C144="","",COUNTIF($G144:$M144,"&gt;0"))</f>
        <v/>
      </c>
      <c r="P144" s="23">
        <f>IF($C144="","",SUM($G144:$M144))</f>
        <v/>
      </c>
      <c r="Q144" s="23">
        <f>IF($C144="","",SUMPRODUCT(($G144:$M144&gt;'1. Rules &amp; Rates'!$C$7)*($G144:$M144-'1. Rules &amp; Rates'!$C$7)))</f>
        <v/>
      </c>
      <c r="R144" s="23">
        <f>IF($C144="","",MAX(0,$P144-'1. Rules &amp; Rates'!$C$8))</f>
        <v/>
      </c>
      <c r="S144" s="23">
        <f>IF($C144="","",IF($N144="",0,$N144))</f>
        <v/>
      </c>
      <c r="T144" s="24">
        <f>IF($C144="","",MAX($Q144,$R144,$S144))</f>
        <v/>
      </c>
      <c r="U144" s="25">
        <f>IF($C144="","",IF($T144=0,"—",IF(AND($R144&gt;$Q144,$R144&gt;=$S144),"Weekly",IF($S144&gt;MAX($Q144,$R144),"Rest day","Daily"))))</f>
        <v/>
      </c>
      <c r="V144" s="18">
        <f>IF($C144="","",IFERROR(VLOOKUP($C144,'2. Employees'!$C:$J,8,FALSE),""))</f>
        <v/>
      </c>
      <c r="W144" s="19">
        <f>IF($C144="","",$T144*$V144)</f>
        <v/>
      </c>
      <c r="X144" s="26">
        <f>IF($C144="","",IF($O144&gt;6,"More than six days. Section 26(1) does not allow it.",IF(AND($T144&gt;0,$F144&lt;&gt;"Yes"),"Overtime without consent recorded. First proviso to section 27.",IF(AND($R144&gt;$Q144,$R144&gt;=$S144),"Weekly basis pays more, so the weekly basis applies.",IF($S144&gt;MAX($Q144,$R144),"Rest day worked. Rule 6(4) pays it at the overtime rate.",IF($T144&gt;0,"Daily basis applies.",""))))))</f>
        <v/>
      </c>
    </row>
    <row r="145">
      <c r="B145" s="15" t="n">
        <v>139</v>
      </c>
      <c r="C145" s="16" t="n"/>
      <c r="D145" s="21">
        <f>IF($C145="","",IFERROR(VLOOKUP($C145,'2. Employees'!$C:$D,2,FALSE),"not on sheet 2"))</f>
        <v/>
      </c>
      <c r="E145" s="22" t="n"/>
      <c r="F145" s="14" t="n"/>
      <c r="G145" s="12" t="n"/>
      <c r="H145" s="12" t="n"/>
      <c r="I145" s="12" t="n"/>
      <c r="J145" s="12" t="n"/>
      <c r="K145" s="12" t="n"/>
      <c r="L145" s="12" t="n"/>
      <c r="M145" s="12" t="n"/>
      <c r="N145" s="12" t="n"/>
      <c r="O145" s="15">
        <f>IF($C145="","",COUNTIF($G145:$M145,"&gt;0"))</f>
        <v/>
      </c>
      <c r="P145" s="23">
        <f>IF($C145="","",SUM($G145:$M145))</f>
        <v/>
      </c>
      <c r="Q145" s="23">
        <f>IF($C145="","",SUMPRODUCT(($G145:$M145&gt;'1. Rules &amp; Rates'!$C$7)*($G145:$M145-'1. Rules &amp; Rates'!$C$7)))</f>
        <v/>
      </c>
      <c r="R145" s="23">
        <f>IF($C145="","",MAX(0,$P145-'1. Rules &amp; Rates'!$C$8))</f>
        <v/>
      </c>
      <c r="S145" s="23">
        <f>IF($C145="","",IF($N145="",0,$N145))</f>
        <v/>
      </c>
      <c r="T145" s="24">
        <f>IF($C145="","",MAX($Q145,$R145,$S145))</f>
        <v/>
      </c>
      <c r="U145" s="25">
        <f>IF($C145="","",IF($T145=0,"—",IF(AND($R145&gt;$Q145,$R145&gt;=$S145),"Weekly",IF($S145&gt;MAX($Q145,$R145),"Rest day","Daily"))))</f>
        <v/>
      </c>
      <c r="V145" s="18">
        <f>IF($C145="","",IFERROR(VLOOKUP($C145,'2. Employees'!$C:$J,8,FALSE),""))</f>
        <v/>
      </c>
      <c r="W145" s="19">
        <f>IF($C145="","",$T145*$V145)</f>
        <v/>
      </c>
      <c r="X145" s="26">
        <f>IF($C145="","",IF($O145&gt;6,"More than six days. Section 26(1) does not allow it.",IF(AND($T145&gt;0,$F145&lt;&gt;"Yes"),"Overtime without consent recorded. First proviso to section 27.",IF(AND($R145&gt;$Q145,$R145&gt;=$S145),"Weekly basis pays more, so the weekly basis applies.",IF($S145&gt;MAX($Q145,$R145),"Rest day worked. Rule 6(4) pays it at the overtime rate.",IF($T145&gt;0,"Daily basis applies.",""))))))</f>
        <v/>
      </c>
    </row>
    <row r="146">
      <c r="B146" s="15" t="n">
        <v>140</v>
      </c>
      <c r="C146" s="16" t="n"/>
      <c r="D146" s="21">
        <f>IF($C146="","",IFERROR(VLOOKUP($C146,'2. Employees'!$C:$D,2,FALSE),"not on sheet 2"))</f>
        <v/>
      </c>
      <c r="E146" s="22" t="n"/>
      <c r="F146" s="14" t="n"/>
      <c r="G146" s="12" t="n"/>
      <c r="H146" s="12" t="n"/>
      <c r="I146" s="12" t="n"/>
      <c r="J146" s="12" t="n"/>
      <c r="K146" s="12" t="n"/>
      <c r="L146" s="12" t="n"/>
      <c r="M146" s="12" t="n"/>
      <c r="N146" s="12" t="n"/>
      <c r="O146" s="15">
        <f>IF($C146="","",COUNTIF($G146:$M146,"&gt;0"))</f>
        <v/>
      </c>
      <c r="P146" s="23">
        <f>IF($C146="","",SUM($G146:$M146))</f>
        <v/>
      </c>
      <c r="Q146" s="23">
        <f>IF($C146="","",SUMPRODUCT(($G146:$M146&gt;'1. Rules &amp; Rates'!$C$7)*($G146:$M146-'1. Rules &amp; Rates'!$C$7)))</f>
        <v/>
      </c>
      <c r="R146" s="23">
        <f>IF($C146="","",MAX(0,$P146-'1. Rules &amp; Rates'!$C$8))</f>
        <v/>
      </c>
      <c r="S146" s="23">
        <f>IF($C146="","",IF($N146="",0,$N146))</f>
        <v/>
      </c>
      <c r="T146" s="24">
        <f>IF($C146="","",MAX($Q146,$R146,$S146))</f>
        <v/>
      </c>
      <c r="U146" s="25">
        <f>IF($C146="","",IF($T146=0,"—",IF(AND($R146&gt;$Q146,$R146&gt;=$S146),"Weekly",IF($S146&gt;MAX($Q146,$R146),"Rest day","Daily"))))</f>
        <v/>
      </c>
      <c r="V146" s="18">
        <f>IF($C146="","",IFERROR(VLOOKUP($C146,'2. Employees'!$C:$J,8,FALSE),""))</f>
        <v/>
      </c>
      <c r="W146" s="19">
        <f>IF($C146="","",$T146*$V146)</f>
        <v/>
      </c>
      <c r="X146" s="26">
        <f>IF($C146="","",IF($O146&gt;6,"More than six days. Section 26(1) does not allow it.",IF(AND($T146&gt;0,$F146&lt;&gt;"Yes"),"Overtime without consent recorded. First proviso to section 27.",IF(AND($R146&gt;$Q146,$R146&gt;=$S146),"Weekly basis pays more, so the weekly basis applies.",IF($S146&gt;MAX($Q146,$R146),"Rest day worked. Rule 6(4) pays it at the overtime rate.",IF($T146&gt;0,"Daily basis applies.",""))))))</f>
        <v/>
      </c>
    </row>
    <row r="147">
      <c r="B147" s="15" t="n">
        <v>141</v>
      </c>
      <c r="C147" s="16" t="n"/>
      <c r="D147" s="21">
        <f>IF($C147="","",IFERROR(VLOOKUP($C147,'2. Employees'!$C:$D,2,FALSE),"not on sheet 2"))</f>
        <v/>
      </c>
      <c r="E147" s="22" t="n"/>
      <c r="F147" s="14" t="n"/>
      <c r="G147" s="12" t="n"/>
      <c r="H147" s="12" t="n"/>
      <c r="I147" s="12" t="n"/>
      <c r="J147" s="12" t="n"/>
      <c r="K147" s="12" t="n"/>
      <c r="L147" s="12" t="n"/>
      <c r="M147" s="12" t="n"/>
      <c r="N147" s="12" t="n"/>
      <c r="O147" s="15">
        <f>IF($C147="","",COUNTIF($G147:$M147,"&gt;0"))</f>
        <v/>
      </c>
      <c r="P147" s="23">
        <f>IF($C147="","",SUM($G147:$M147))</f>
        <v/>
      </c>
      <c r="Q147" s="23">
        <f>IF($C147="","",SUMPRODUCT(($G147:$M147&gt;'1. Rules &amp; Rates'!$C$7)*($G147:$M147-'1. Rules &amp; Rates'!$C$7)))</f>
        <v/>
      </c>
      <c r="R147" s="23">
        <f>IF($C147="","",MAX(0,$P147-'1. Rules &amp; Rates'!$C$8))</f>
        <v/>
      </c>
      <c r="S147" s="23">
        <f>IF($C147="","",IF($N147="",0,$N147))</f>
        <v/>
      </c>
      <c r="T147" s="24">
        <f>IF($C147="","",MAX($Q147,$R147,$S147))</f>
        <v/>
      </c>
      <c r="U147" s="25">
        <f>IF($C147="","",IF($T147=0,"—",IF(AND($R147&gt;$Q147,$R147&gt;=$S147),"Weekly",IF($S147&gt;MAX($Q147,$R147),"Rest day","Daily"))))</f>
        <v/>
      </c>
      <c r="V147" s="18">
        <f>IF($C147="","",IFERROR(VLOOKUP($C147,'2. Employees'!$C:$J,8,FALSE),""))</f>
        <v/>
      </c>
      <c r="W147" s="19">
        <f>IF($C147="","",$T147*$V147)</f>
        <v/>
      </c>
      <c r="X147" s="26">
        <f>IF($C147="","",IF($O147&gt;6,"More than six days. Section 26(1) does not allow it.",IF(AND($T147&gt;0,$F147&lt;&gt;"Yes"),"Overtime without consent recorded. First proviso to section 27.",IF(AND($R147&gt;$Q147,$R147&gt;=$S147),"Weekly basis pays more, so the weekly basis applies.",IF($S147&gt;MAX($Q147,$R147),"Rest day worked. Rule 6(4) pays it at the overtime rate.",IF($T147&gt;0,"Daily basis applies.",""))))))</f>
        <v/>
      </c>
    </row>
    <row r="148">
      <c r="B148" s="15" t="n">
        <v>142</v>
      </c>
      <c r="C148" s="16" t="n"/>
      <c r="D148" s="21">
        <f>IF($C148="","",IFERROR(VLOOKUP($C148,'2. Employees'!$C:$D,2,FALSE),"not on sheet 2"))</f>
        <v/>
      </c>
      <c r="E148" s="22" t="n"/>
      <c r="F148" s="14" t="n"/>
      <c r="G148" s="12" t="n"/>
      <c r="H148" s="12" t="n"/>
      <c r="I148" s="12" t="n"/>
      <c r="J148" s="12" t="n"/>
      <c r="K148" s="12" t="n"/>
      <c r="L148" s="12" t="n"/>
      <c r="M148" s="12" t="n"/>
      <c r="N148" s="12" t="n"/>
      <c r="O148" s="15">
        <f>IF($C148="","",COUNTIF($G148:$M148,"&gt;0"))</f>
        <v/>
      </c>
      <c r="P148" s="23">
        <f>IF($C148="","",SUM($G148:$M148))</f>
        <v/>
      </c>
      <c r="Q148" s="23">
        <f>IF($C148="","",SUMPRODUCT(($G148:$M148&gt;'1. Rules &amp; Rates'!$C$7)*($G148:$M148-'1. Rules &amp; Rates'!$C$7)))</f>
        <v/>
      </c>
      <c r="R148" s="23">
        <f>IF($C148="","",MAX(0,$P148-'1. Rules &amp; Rates'!$C$8))</f>
        <v/>
      </c>
      <c r="S148" s="23">
        <f>IF($C148="","",IF($N148="",0,$N148))</f>
        <v/>
      </c>
      <c r="T148" s="24">
        <f>IF($C148="","",MAX($Q148,$R148,$S148))</f>
        <v/>
      </c>
      <c r="U148" s="25">
        <f>IF($C148="","",IF($T148=0,"—",IF(AND($R148&gt;$Q148,$R148&gt;=$S148),"Weekly",IF($S148&gt;MAX($Q148,$R148),"Rest day","Daily"))))</f>
        <v/>
      </c>
      <c r="V148" s="18">
        <f>IF($C148="","",IFERROR(VLOOKUP($C148,'2. Employees'!$C:$J,8,FALSE),""))</f>
        <v/>
      </c>
      <c r="W148" s="19">
        <f>IF($C148="","",$T148*$V148)</f>
        <v/>
      </c>
      <c r="X148" s="26">
        <f>IF($C148="","",IF($O148&gt;6,"More than six days. Section 26(1) does not allow it.",IF(AND($T148&gt;0,$F148&lt;&gt;"Yes"),"Overtime without consent recorded. First proviso to section 27.",IF(AND($R148&gt;$Q148,$R148&gt;=$S148),"Weekly basis pays more, so the weekly basis applies.",IF($S148&gt;MAX($Q148,$R148),"Rest day worked. Rule 6(4) pays it at the overtime rate.",IF($T148&gt;0,"Daily basis applies.",""))))))</f>
        <v/>
      </c>
    </row>
    <row r="149">
      <c r="B149" s="15" t="n">
        <v>143</v>
      </c>
      <c r="C149" s="16" t="n"/>
      <c r="D149" s="21">
        <f>IF($C149="","",IFERROR(VLOOKUP($C149,'2. Employees'!$C:$D,2,FALSE),"not on sheet 2"))</f>
        <v/>
      </c>
      <c r="E149" s="22" t="n"/>
      <c r="F149" s="14" t="n"/>
      <c r="G149" s="12" t="n"/>
      <c r="H149" s="12" t="n"/>
      <c r="I149" s="12" t="n"/>
      <c r="J149" s="12" t="n"/>
      <c r="K149" s="12" t="n"/>
      <c r="L149" s="12" t="n"/>
      <c r="M149" s="12" t="n"/>
      <c r="N149" s="12" t="n"/>
      <c r="O149" s="15">
        <f>IF($C149="","",COUNTIF($G149:$M149,"&gt;0"))</f>
        <v/>
      </c>
      <c r="P149" s="23">
        <f>IF($C149="","",SUM($G149:$M149))</f>
        <v/>
      </c>
      <c r="Q149" s="23">
        <f>IF($C149="","",SUMPRODUCT(($G149:$M149&gt;'1. Rules &amp; Rates'!$C$7)*($G149:$M149-'1. Rules &amp; Rates'!$C$7)))</f>
        <v/>
      </c>
      <c r="R149" s="23">
        <f>IF($C149="","",MAX(0,$P149-'1. Rules &amp; Rates'!$C$8))</f>
        <v/>
      </c>
      <c r="S149" s="23">
        <f>IF($C149="","",IF($N149="",0,$N149))</f>
        <v/>
      </c>
      <c r="T149" s="24">
        <f>IF($C149="","",MAX($Q149,$R149,$S149))</f>
        <v/>
      </c>
      <c r="U149" s="25">
        <f>IF($C149="","",IF($T149=0,"—",IF(AND($R149&gt;$Q149,$R149&gt;=$S149),"Weekly",IF($S149&gt;MAX($Q149,$R149),"Rest day","Daily"))))</f>
        <v/>
      </c>
      <c r="V149" s="18">
        <f>IF($C149="","",IFERROR(VLOOKUP($C149,'2. Employees'!$C:$J,8,FALSE),""))</f>
        <v/>
      </c>
      <c r="W149" s="19">
        <f>IF($C149="","",$T149*$V149)</f>
        <v/>
      </c>
      <c r="X149" s="26">
        <f>IF($C149="","",IF($O149&gt;6,"More than six days. Section 26(1) does not allow it.",IF(AND($T149&gt;0,$F149&lt;&gt;"Yes"),"Overtime without consent recorded. First proviso to section 27.",IF(AND($R149&gt;$Q149,$R149&gt;=$S149),"Weekly basis pays more, so the weekly basis applies.",IF($S149&gt;MAX($Q149,$R149),"Rest day worked. Rule 6(4) pays it at the overtime rate.",IF($T149&gt;0,"Daily basis applies.",""))))))</f>
        <v/>
      </c>
    </row>
    <row r="150">
      <c r="B150" s="15" t="n">
        <v>144</v>
      </c>
      <c r="C150" s="16" t="n"/>
      <c r="D150" s="21">
        <f>IF($C150="","",IFERROR(VLOOKUP($C150,'2. Employees'!$C:$D,2,FALSE),"not on sheet 2"))</f>
        <v/>
      </c>
      <c r="E150" s="22" t="n"/>
      <c r="F150" s="14" t="n"/>
      <c r="G150" s="12" t="n"/>
      <c r="H150" s="12" t="n"/>
      <c r="I150" s="12" t="n"/>
      <c r="J150" s="12" t="n"/>
      <c r="K150" s="12" t="n"/>
      <c r="L150" s="12" t="n"/>
      <c r="M150" s="12" t="n"/>
      <c r="N150" s="12" t="n"/>
      <c r="O150" s="15">
        <f>IF($C150="","",COUNTIF($G150:$M150,"&gt;0"))</f>
        <v/>
      </c>
      <c r="P150" s="23">
        <f>IF($C150="","",SUM($G150:$M150))</f>
        <v/>
      </c>
      <c r="Q150" s="23">
        <f>IF($C150="","",SUMPRODUCT(($G150:$M150&gt;'1. Rules &amp; Rates'!$C$7)*($G150:$M150-'1. Rules &amp; Rates'!$C$7)))</f>
        <v/>
      </c>
      <c r="R150" s="23">
        <f>IF($C150="","",MAX(0,$P150-'1. Rules &amp; Rates'!$C$8))</f>
        <v/>
      </c>
      <c r="S150" s="23">
        <f>IF($C150="","",IF($N150="",0,$N150))</f>
        <v/>
      </c>
      <c r="T150" s="24">
        <f>IF($C150="","",MAX($Q150,$R150,$S150))</f>
        <v/>
      </c>
      <c r="U150" s="25">
        <f>IF($C150="","",IF($T150=0,"—",IF(AND($R150&gt;$Q150,$R150&gt;=$S150),"Weekly",IF($S150&gt;MAX($Q150,$R150),"Rest day","Daily"))))</f>
        <v/>
      </c>
      <c r="V150" s="18">
        <f>IF($C150="","",IFERROR(VLOOKUP($C150,'2. Employees'!$C:$J,8,FALSE),""))</f>
        <v/>
      </c>
      <c r="W150" s="19">
        <f>IF($C150="","",$T150*$V150)</f>
        <v/>
      </c>
      <c r="X150" s="26">
        <f>IF($C150="","",IF($O150&gt;6,"More than six days. Section 26(1) does not allow it.",IF(AND($T150&gt;0,$F150&lt;&gt;"Yes"),"Overtime without consent recorded. First proviso to section 27.",IF(AND($R150&gt;$Q150,$R150&gt;=$S150),"Weekly basis pays more, so the weekly basis applies.",IF($S150&gt;MAX($Q150,$R150),"Rest day worked. Rule 6(4) pays it at the overtime rate.",IF($T150&gt;0,"Daily basis applies.",""))))))</f>
        <v/>
      </c>
    </row>
    <row r="151">
      <c r="B151" s="15" t="n">
        <v>145</v>
      </c>
      <c r="C151" s="16" t="n"/>
      <c r="D151" s="21">
        <f>IF($C151="","",IFERROR(VLOOKUP($C151,'2. Employees'!$C:$D,2,FALSE),"not on sheet 2"))</f>
        <v/>
      </c>
      <c r="E151" s="22" t="n"/>
      <c r="F151" s="14" t="n"/>
      <c r="G151" s="12" t="n"/>
      <c r="H151" s="12" t="n"/>
      <c r="I151" s="12" t="n"/>
      <c r="J151" s="12" t="n"/>
      <c r="K151" s="12" t="n"/>
      <c r="L151" s="12" t="n"/>
      <c r="M151" s="12" t="n"/>
      <c r="N151" s="12" t="n"/>
      <c r="O151" s="15">
        <f>IF($C151="","",COUNTIF($G151:$M151,"&gt;0"))</f>
        <v/>
      </c>
      <c r="P151" s="23">
        <f>IF($C151="","",SUM($G151:$M151))</f>
        <v/>
      </c>
      <c r="Q151" s="23">
        <f>IF($C151="","",SUMPRODUCT(($G151:$M151&gt;'1. Rules &amp; Rates'!$C$7)*($G151:$M151-'1. Rules &amp; Rates'!$C$7)))</f>
        <v/>
      </c>
      <c r="R151" s="23">
        <f>IF($C151="","",MAX(0,$P151-'1. Rules &amp; Rates'!$C$8))</f>
        <v/>
      </c>
      <c r="S151" s="23">
        <f>IF($C151="","",IF($N151="",0,$N151))</f>
        <v/>
      </c>
      <c r="T151" s="24">
        <f>IF($C151="","",MAX($Q151,$R151,$S151))</f>
        <v/>
      </c>
      <c r="U151" s="25">
        <f>IF($C151="","",IF($T151=0,"—",IF(AND($R151&gt;$Q151,$R151&gt;=$S151),"Weekly",IF($S151&gt;MAX($Q151,$R151),"Rest day","Daily"))))</f>
        <v/>
      </c>
      <c r="V151" s="18">
        <f>IF($C151="","",IFERROR(VLOOKUP($C151,'2. Employees'!$C:$J,8,FALSE),""))</f>
        <v/>
      </c>
      <c r="W151" s="19">
        <f>IF($C151="","",$T151*$V151)</f>
        <v/>
      </c>
      <c r="X151" s="26">
        <f>IF($C151="","",IF($O151&gt;6,"More than six days. Section 26(1) does not allow it.",IF(AND($T151&gt;0,$F151&lt;&gt;"Yes"),"Overtime without consent recorded. First proviso to section 27.",IF(AND($R151&gt;$Q151,$R151&gt;=$S151),"Weekly basis pays more, so the weekly basis applies.",IF($S151&gt;MAX($Q151,$R151),"Rest day worked. Rule 6(4) pays it at the overtime rate.",IF($T151&gt;0,"Daily basis applies.",""))))))</f>
        <v/>
      </c>
    </row>
    <row r="152">
      <c r="B152" s="15" t="n">
        <v>146</v>
      </c>
      <c r="C152" s="16" t="n"/>
      <c r="D152" s="21">
        <f>IF($C152="","",IFERROR(VLOOKUP($C152,'2. Employees'!$C:$D,2,FALSE),"not on sheet 2"))</f>
        <v/>
      </c>
      <c r="E152" s="22" t="n"/>
      <c r="F152" s="14" t="n"/>
      <c r="G152" s="12" t="n"/>
      <c r="H152" s="12" t="n"/>
      <c r="I152" s="12" t="n"/>
      <c r="J152" s="12" t="n"/>
      <c r="K152" s="12" t="n"/>
      <c r="L152" s="12" t="n"/>
      <c r="M152" s="12" t="n"/>
      <c r="N152" s="12" t="n"/>
      <c r="O152" s="15">
        <f>IF($C152="","",COUNTIF($G152:$M152,"&gt;0"))</f>
        <v/>
      </c>
      <c r="P152" s="23">
        <f>IF($C152="","",SUM($G152:$M152))</f>
        <v/>
      </c>
      <c r="Q152" s="23">
        <f>IF($C152="","",SUMPRODUCT(($G152:$M152&gt;'1. Rules &amp; Rates'!$C$7)*($G152:$M152-'1. Rules &amp; Rates'!$C$7)))</f>
        <v/>
      </c>
      <c r="R152" s="23">
        <f>IF($C152="","",MAX(0,$P152-'1. Rules &amp; Rates'!$C$8))</f>
        <v/>
      </c>
      <c r="S152" s="23">
        <f>IF($C152="","",IF($N152="",0,$N152))</f>
        <v/>
      </c>
      <c r="T152" s="24">
        <f>IF($C152="","",MAX($Q152,$R152,$S152))</f>
        <v/>
      </c>
      <c r="U152" s="25">
        <f>IF($C152="","",IF($T152=0,"—",IF(AND($R152&gt;$Q152,$R152&gt;=$S152),"Weekly",IF($S152&gt;MAX($Q152,$R152),"Rest day","Daily"))))</f>
        <v/>
      </c>
      <c r="V152" s="18">
        <f>IF($C152="","",IFERROR(VLOOKUP($C152,'2. Employees'!$C:$J,8,FALSE),""))</f>
        <v/>
      </c>
      <c r="W152" s="19">
        <f>IF($C152="","",$T152*$V152)</f>
        <v/>
      </c>
      <c r="X152" s="26">
        <f>IF($C152="","",IF($O152&gt;6,"More than six days. Section 26(1) does not allow it.",IF(AND($T152&gt;0,$F152&lt;&gt;"Yes"),"Overtime without consent recorded. First proviso to section 27.",IF(AND($R152&gt;$Q152,$R152&gt;=$S152),"Weekly basis pays more, so the weekly basis applies.",IF($S152&gt;MAX($Q152,$R152),"Rest day worked. Rule 6(4) pays it at the overtime rate.",IF($T152&gt;0,"Daily basis applies.",""))))))</f>
        <v/>
      </c>
    </row>
    <row r="153">
      <c r="B153" s="15" t="n">
        <v>147</v>
      </c>
      <c r="C153" s="16" t="n"/>
      <c r="D153" s="21">
        <f>IF($C153="","",IFERROR(VLOOKUP($C153,'2. Employees'!$C:$D,2,FALSE),"not on sheet 2"))</f>
        <v/>
      </c>
      <c r="E153" s="22" t="n"/>
      <c r="F153" s="14" t="n"/>
      <c r="G153" s="12" t="n"/>
      <c r="H153" s="12" t="n"/>
      <c r="I153" s="12" t="n"/>
      <c r="J153" s="12" t="n"/>
      <c r="K153" s="12" t="n"/>
      <c r="L153" s="12" t="n"/>
      <c r="M153" s="12" t="n"/>
      <c r="N153" s="12" t="n"/>
      <c r="O153" s="15">
        <f>IF($C153="","",COUNTIF($G153:$M153,"&gt;0"))</f>
        <v/>
      </c>
      <c r="P153" s="23">
        <f>IF($C153="","",SUM($G153:$M153))</f>
        <v/>
      </c>
      <c r="Q153" s="23">
        <f>IF($C153="","",SUMPRODUCT(($G153:$M153&gt;'1. Rules &amp; Rates'!$C$7)*($G153:$M153-'1. Rules &amp; Rates'!$C$7)))</f>
        <v/>
      </c>
      <c r="R153" s="23">
        <f>IF($C153="","",MAX(0,$P153-'1. Rules &amp; Rates'!$C$8))</f>
        <v/>
      </c>
      <c r="S153" s="23">
        <f>IF($C153="","",IF($N153="",0,$N153))</f>
        <v/>
      </c>
      <c r="T153" s="24">
        <f>IF($C153="","",MAX($Q153,$R153,$S153))</f>
        <v/>
      </c>
      <c r="U153" s="25">
        <f>IF($C153="","",IF($T153=0,"—",IF(AND($R153&gt;$Q153,$R153&gt;=$S153),"Weekly",IF($S153&gt;MAX($Q153,$R153),"Rest day","Daily"))))</f>
        <v/>
      </c>
      <c r="V153" s="18">
        <f>IF($C153="","",IFERROR(VLOOKUP($C153,'2. Employees'!$C:$J,8,FALSE),""))</f>
        <v/>
      </c>
      <c r="W153" s="19">
        <f>IF($C153="","",$T153*$V153)</f>
        <v/>
      </c>
      <c r="X153" s="26">
        <f>IF($C153="","",IF($O153&gt;6,"More than six days. Section 26(1) does not allow it.",IF(AND($T153&gt;0,$F153&lt;&gt;"Yes"),"Overtime without consent recorded. First proviso to section 27.",IF(AND($R153&gt;$Q153,$R153&gt;=$S153),"Weekly basis pays more, so the weekly basis applies.",IF($S153&gt;MAX($Q153,$R153),"Rest day worked. Rule 6(4) pays it at the overtime rate.",IF($T153&gt;0,"Daily basis applies.",""))))))</f>
        <v/>
      </c>
    </row>
    <row r="154">
      <c r="B154" s="15" t="n">
        <v>148</v>
      </c>
      <c r="C154" s="16" t="n"/>
      <c r="D154" s="21">
        <f>IF($C154="","",IFERROR(VLOOKUP($C154,'2. Employees'!$C:$D,2,FALSE),"not on sheet 2"))</f>
        <v/>
      </c>
      <c r="E154" s="22" t="n"/>
      <c r="F154" s="14" t="n"/>
      <c r="G154" s="12" t="n"/>
      <c r="H154" s="12" t="n"/>
      <c r="I154" s="12" t="n"/>
      <c r="J154" s="12" t="n"/>
      <c r="K154" s="12" t="n"/>
      <c r="L154" s="12" t="n"/>
      <c r="M154" s="12" t="n"/>
      <c r="N154" s="12" t="n"/>
      <c r="O154" s="15">
        <f>IF($C154="","",COUNTIF($G154:$M154,"&gt;0"))</f>
        <v/>
      </c>
      <c r="P154" s="23">
        <f>IF($C154="","",SUM($G154:$M154))</f>
        <v/>
      </c>
      <c r="Q154" s="23">
        <f>IF($C154="","",SUMPRODUCT(($G154:$M154&gt;'1. Rules &amp; Rates'!$C$7)*($G154:$M154-'1. Rules &amp; Rates'!$C$7)))</f>
        <v/>
      </c>
      <c r="R154" s="23">
        <f>IF($C154="","",MAX(0,$P154-'1. Rules &amp; Rates'!$C$8))</f>
        <v/>
      </c>
      <c r="S154" s="23">
        <f>IF($C154="","",IF($N154="",0,$N154))</f>
        <v/>
      </c>
      <c r="T154" s="24">
        <f>IF($C154="","",MAX($Q154,$R154,$S154))</f>
        <v/>
      </c>
      <c r="U154" s="25">
        <f>IF($C154="","",IF($T154=0,"—",IF(AND($R154&gt;$Q154,$R154&gt;=$S154),"Weekly",IF($S154&gt;MAX($Q154,$R154),"Rest day","Daily"))))</f>
        <v/>
      </c>
      <c r="V154" s="18">
        <f>IF($C154="","",IFERROR(VLOOKUP($C154,'2. Employees'!$C:$J,8,FALSE),""))</f>
        <v/>
      </c>
      <c r="W154" s="19">
        <f>IF($C154="","",$T154*$V154)</f>
        <v/>
      </c>
      <c r="X154" s="26">
        <f>IF($C154="","",IF($O154&gt;6,"More than six days. Section 26(1) does not allow it.",IF(AND($T154&gt;0,$F154&lt;&gt;"Yes"),"Overtime without consent recorded. First proviso to section 27.",IF(AND($R154&gt;$Q154,$R154&gt;=$S154),"Weekly basis pays more, so the weekly basis applies.",IF($S154&gt;MAX($Q154,$R154),"Rest day worked. Rule 6(4) pays it at the overtime rate.",IF($T154&gt;0,"Daily basis applies.",""))))))</f>
        <v/>
      </c>
    </row>
    <row r="155">
      <c r="B155" s="15" t="n">
        <v>149</v>
      </c>
      <c r="C155" s="16" t="n"/>
      <c r="D155" s="21">
        <f>IF($C155="","",IFERROR(VLOOKUP($C155,'2. Employees'!$C:$D,2,FALSE),"not on sheet 2"))</f>
        <v/>
      </c>
      <c r="E155" s="22" t="n"/>
      <c r="F155" s="14" t="n"/>
      <c r="G155" s="12" t="n"/>
      <c r="H155" s="12" t="n"/>
      <c r="I155" s="12" t="n"/>
      <c r="J155" s="12" t="n"/>
      <c r="K155" s="12" t="n"/>
      <c r="L155" s="12" t="n"/>
      <c r="M155" s="12" t="n"/>
      <c r="N155" s="12" t="n"/>
      <c r="O155" s="15">
        <f>IF($C155="","",COUNTIF($G155:$M155,"&gt;0"))</f>
        <v/>
      </c>
      <c r="P155" s="23">
        <f>IF($C155="","",SUM($G155:$M155))</f>
        <v/>
      </c>
      <c r="Q155" s="23">
        <f>IF($C155="","",SUMPRODUCT(($G155:$M155&gt;'1. Rules &amp; Rates'!$C$7)*($G155:$M155-'1. Rules &amp; Rates'!$C$7)))</f>
        <v/>
      </c>
      <c r="R155" s="23">
        <f>IF($C155="","",MAX(0,$P155-'1. Rules &amp; Rates'!$C$8))</f>
        <v/>
      </c>
      <c r="S155" s="23">
        <f>IF($C155="","",IF($N155="",0,$N155))</f>
        <v/>
      </c>
      <c r="T155" s="24">
        <f>IF($C155="","",MAX($Q155,$R155,$S155))</f>
        <v/>
      </c>
      <c r="U155" s="25">
        <f>IF($C155="","",IF($T155=0,"—",IF(AND($R155&gt;$Q155,$R155&gt;=$S155),"Weekly",IF($S155&gt;MAX($Q155,$R155),"Rest day","Daily"))))</f>
        <v/>
      </c>
      <c r="V155" s="18">
        <f>IF($C155="","",IFERROR(VLOOKUP($C155,'2. Employees'!$C:$J,8,FALSE),""))</f>
        <v/>
      </c>
      <c r="W155" s="19">
        <f>IF($C155="","",$T155*$V155)</f>
        <v/>
      </c>
      <c r="X155" s="26">
        <f>IF($C155="","",IF($O155&gt;6,"More than six days. Section 26(1) does not allow it.",IF(AND($T155&gt;0,$F155&lt;&gt;"Yes"),"Overtime without consent recorded. First proviso to section 27.",IF(AND($R155&gt;$Q155,$R155&gt;=$S155),"Weekly basis pays more, so the weekly basis applies.",IF($S155&gt;MAX($Q155,$R155),"Rest day worked. Rule 6(4) pays it at the overtime rate.",IF($T155&gt;0,"Daily basis applies.",""))))))</f>
        <v/>
      </c>
    </row>
    <row r="156">
      <c r="B156" s="15" t="n">
        <v>150</v>
      </c>
      <c r="C156" s="16" t="n"/>
      <c r="D156" s="21">
        <f>IF($C156="","",IFERROR(VLOOKUP($C156,'2. Employees'!$C:$D,2,FALSE),"not on sheet 2"))</f>
        <v/>
      </c>
      <c r="E156" s="22" t="n"/>
      <c r="F156" s="14" t="n"/>
      <c r="G156" s="12" t="n"/>
      <c r="H156" s="12" t="n"/>
      <c r="I156" s="12" t="n"/>
      <c r="J156" s="12" t="n"/>
      <c r="K156" s="12" t="n"/>
      <c r="L156" s="12" t="n"/>
      <c r="M156" s="12" t="n"/>
      <c r="N156" s="12" t="n"/>
      <c r="O156" s="15">
        <f>IF($C156="","",COUNTIF($G156:$M156,"&gt;0"))</f>
        <v/>
      </c>
      <c r="P156" s="23">
        <f>IF($C156="","",SUM($G156:$M156))</f>
        <v/>
      </c>
      <c r="Q156" s="23">
        <f>IF($C156="","",SUMPRODUCT(($G156:$M156&gt;'1. Rules &amp; Rates'!$C$7)*($G156:$M156-'1. Rules &amp; Rates'!$C$7)))</f>
        <v/>
      </c>
      <c r="R156" s="23">
        <f>IF($C156="","",MAX(0,$P156-'1. Rules &amp; Rates'!$C$8))</f>
        <v/>
      </c>
      <c r="S156" s="23">
        <f>IF($C156="","",IF($N156="",0,$N156))</f>
        <v/>
      </c>
      <c r="T156" s="24">
        <f>IF($C156="","",MAX($Q156,$R156,$S156))</f>
        <v/>
      </c>
      <c r="U156" s="25">
        <f>IF($C156="","",IF($T156=0,"—",IF(AND($R156&gt;$Q156,$R156&gt;=$S156),"Weekly",IF($S156&gt;MAX($Q156,$R156),"Rest day","Daily"))))</f>
        <v/>
      </c>
      <c r="V156" s="18">
        <f>IF($C156="","",IFERROR(VLOOKUP($C156,'2. Employees'!$C:$J,8,FALSE),""))</f>
        <v/>
      </c>
      <c r="W156" s="19">
        <f>IF($C156="","",$T156*$V156)</f>
        <v/>
      </c>
      <c r="X156" s="26">
        <f>IF($C156="","",IF($O156&gt;6,"More than six days. Section 26(1) does not allow it.",IF(AND($T156&gt;0,$F156&lt;&gt;"Yes"),"Overtime without consent recorded. First proviso to section 27.",IF(AND($R156&gt;$Q156,$R156&gt;=$S156),"Weekly basis pays more, so the weekly basis applies.",IF($S156&gt;MAX($Q156,$R156),"Rest day worked. Rule 6(4) pays it at the overtime rate.",IF($T156&gt;0,"Daily basis applies.",""))))))</f>
        <v/>
      </c>
    </row>
    <row r="157">
      <c r="B157" s="15" t="n">
        <v>151</v>
      </c>
      <c r="C157" s="16" t="n"/>
      <c r="D157" s="21">
        <f>IF($C157="","",IFERROR(VLOOKUP($C157,'2. Employees'!$C:$D,2,FALSE),"not on sheet 2"))</f>
        <v/>
      </c>
      <c r="E157" s="22" t="n"/>
      <c r="F157" s="14" t="n"/>
      <c r="G157" s="12" t="n"/>
      <c r="H157" s="12" t="n"/>
      <c r="I157" s="12" t="n"/>
      <c r="J157" s="12" t="n"/>
      <c r="K157" s="12" t="n"/>
      <c r="L157" s="12" t="n"/>
      <c r="M157" s="12" t="n"/>
      <c r="N157" s="12" t="n"/>
      <c r="O157" s="15">
        <f>IF($C157="","",COUNTIF($G157:$M157,"&gt;0"))</f>
        <v/>
      </c>
      <c r="P157" s="23">
        <f>IF($C157="","",SUM($G157:$M157))</f>
        <v/>
      </c>
      <c r="Q157" s="23">
        <f>IF($C157="","",SUMPRODUCT(($G157:$M157&gt;'1. Rules &amp; Rates'!$C$7)*($G157:$M157-'1. Rules &amp; Rates'!$C$7)))</f>
        <v/>
      </c>
      <c r="R157" s="23">
        <f>IF($C157="","",MAX(0,$P157-'1. Rules &amp; Rates'!$C$8))</f>
        <v/>
      </c>
      <c r="S157" s="23">
        <f>IF($C157="","",IF($N157="",0,$N157))</f>
        <v/>
      </c>
      <c r="T157" s="24">
        <f>IF($C157="","",MAX($Q157,$R157,$S157))</f>
        <v/>
      </c>
      <c r="U157" s="25">
        <f>IF($C157="","",IF($T157=0,"—",IF(AND($R157&gt;$Q157,$R157&gt;=$S157),"Weekly",IF($S157&gt;MAX($Q157,$R157),"Rest day","Daily"))))</f>
        <v/>
      </c>
      <c r="V157" s="18">
        <f>IF($C157="","",IFERROR(VLOOKUP($C157,'2. Employees'!$C:$J,8,FALSE),""))</f>
        <v/>
      </c>
      <c r="W157" s="19">
        <f>IF($C157="","",$T157*$V157)</f>
        <v/>
      </c>
      <c r="X157" s="26">
        <f>IF($C157="","",IF($O157&gt;6,"More than six days. Section 26(1) does not allow it.",IF(AND($T157&gt;0,$F157&lt;&gt;"Yes"),"Overtime without consent recorded. First proviso to section 27.",IF(AND($R157&gt;$Q157,$R157&gt;=$S157),"Weekly basis pays more, so the weekly basis applies.",IF($S157&gt;MAX($Q157,$R157),"Rest day worked. Rule 6(4) pays it at the overtime rate.",IF($T157&gt;0,"Daily basis applies.",""))))))</f>
        <v/>
      </c>
    </row>
    <row r="158">
      <c r="B158" s="15" t="n">
        <v>152</v>
      </c>
      <c r="C158" s="16" t="n"/>
      <c r="D158" s="21">
        <f>IF($C158="","",IFERROR(VLOOKUP($C158,'2. Employees'!$C:$D,2,FALSE),"not on sheet 2"))</f>
        <v/>
      </c>
      <c r="E158" s="22" t="n"/>
      <c r="F158" s="14" t="n"/>
      <c r="G158" s="12" t="n"/>
      <c r="H158" s="12" t="n"/>
      <c r="I158" s="12" t="n"/>
      <c r="J158" s="12" t="n"/>
      <c r="K158" s="12" t="n"/>
      <c r="L158" s="12" t="n"/>
      <c r="M158" s="12" t="n"/>
      <c r="N158" s="12" t="n"/>
      <c r="O158" s="15">
        <f>IF($C158="","",COUNTIF($G158:$M158,"&gt;0"))</f>
        <v/>
      </c>
      <c r="P158" s="23">
        <f>IF($C158="","",SUM($G158:$M158))</f>
        <v/>
      </c>
      <c r="Q158" s="23">
        <f>IF($C158="","",SUMPRODUCT(($G158:$M158&gt;'1. Rules &amp; Rates'!$C$7)*($G158:$M158-'1. Rules &amp; Rates'!$C$7)))</f>
        <v/>
      </c>
      <c r="R158" s="23">
        <f>IF($C158="","",MAX(0,$P158-'1. Rules &amp; Rates'!$C$8))</f>
        <v/>
      </c>
      <c r="S158" s="23">
        <f>IF($C158="","",IF($N158="",0,$N158))</f>
        <v/>
      </c>
      <c r="T158" s="24">
        <f>IF($C158="","",MAX($Q158,$R158,$S158))</f>
        <v/>
      </c>
      <c r="U158" s="25">
        <f>IF($C158="","",IF($T158=0,"—",IF(AND($R158&gt;$Q158,$R158&gt;=$S158),"Weekly",IF($S158&gt;MAX($Q158,$R158),"Rest day","Daily"))))</f>
        <v/>
      </c>
      <c r="V158" s="18">
        <f>IF($C158="","",IFERROR(VLOOKUP($C158,'2. Employees'!$C:$J,8,FALSE),""))</f>
        <v/>
      </c>
      <c r="W158" s="19">
        <f>IF($C158="","",$T158*$V158)</f>
        <v/>
      </c>
      <c r="X158" s="26">
        <f>IF($C158="","",IF($O158&gt;6,"More than six days. Section 26(1) does not allow it.",IF(AND($T158&gt;0,$F158&lt;&gt;"Yes"),"Overtime without consent recorded. First proviso to section 27.",IF(AND($R158&gt;$Q158,$R158&gt;=$S158),"Weekly basis pays more, so the weekly basis applies.",IF($S158&gt;MAX($Q158,$R158),"Rest day worked. Rule 6(4) pays it at the overtime rate.",IF($T158&gt;0,"Daily basis applies.",""))))))</f>
        <v/>
      </c>
    </row>
    <row r="159">
      <c r="B159" s="15" t="n">
        <v>153</v>
      </c>
      <c r="C159" s="16" t="n"/>
      <c r="D159" s="21">
        <f>IF($C159="","",IFERROR(VLOOKUP($C159,'2. Employees'!$C:$D,2,FALSE),"not on sheet 2"))</f>
        <v/>
      </c>
      <c r="E159" s="22" t="n"/>
      <c r="F159" s="14" t="n"/>
      <c r="G159" s="12" t="n"/>
      <c r="H159" s="12" t="n"/>
      <c r="I159" s="12" t="n"/>
      <c r="J159" s="12" t="n"/>
      <c r="K159" s="12" t="n"/>
      <c r="L159" s="12" t="n"/>
      <c r="M159" s="12" t="n"/>
      <c r="N159" s="12" t="n"/>
      <c r="O159" s="15">
        <f>IF($C159="","",COUNTIF($G159:$M159,"&gt;0"))</f>
        <v/>
      </c>
      <c r="P159" s="23">
        <f>IF($C159="","",SUM($G159:$M159))</f>
        <v/>
      </c>
      <c r="Q159" s="23">
        <f>IF($C159="","",SUMPRODUCT(($G159:$M159&gt;'1. Rules &amp; Rates'!$C$7)*($G159:$M159-'1. Rules &amp; Rates'!$C$7)))</f>
        <v/>
      </c>
      <c r="R159" s="23">
        <f>IF($C159="","",MAX(0,$P159-'1. Rules &amp; Rates'!$C$8))</f>
        <v/>
      </c>
      <c r="S159" s="23">
        <f>IF($C159="","",IF($N159="",0,$N159))</f>
        <v/>
      </c>
      <c r="T159" s="24">
        <f>IF($C159="","",MAX($Q159,$R159,$S159))</f>
        <v/>
      </c>
      <c r="U159" s="25">
        <f>IF($C159="","",IF($T159=0,"—",IF(AND($R159&gt;$Q159,$R159&gt;=$S159),"Weekly",IF($S159&gt;MAX($Q159,$R159),"Rest day","Daily"))))</f>
        <v/>
      </c>
      <c r="V159" s="18">
        <f>IF($C159="","",IFERROR(VLOOKUP($C159,'2. Employees'!$C:$J,8,FALSE),""))</f>
        <v/>
      </c>
      <c r="W159" s="19">
        <f>IF($C159="","",$T159*$V159)</f>
        <v/>
      </c>
      <c r="X159" s="26">
        <f>IF($C159="","",IF($O159&gt;6,"More than six days. Section 26(1) does not allow it.",IF(AND($T159&gt;0,$F159&lt;&gt;"Yes"),"Overtime without consent recorded. First proviso to section 27.",IF(AND($R159&gt;$Q159,$R159&gt;=$S159),"Weekly basis pays more, so the weekly basis applies.",IF($S159&gt;MAX($Q159,$R159),"Rest day worked. Rule 6(4) pays it at the overtime rate.",IF($T159&gt;0,"Daily basis applies.",""))))))</f>
        <v/>
      </c>
    </row>
    <row r="160">
      <c r="B160" s="15" t="n">
        <v>154</v>
      </c>
      <c r="C160" s="16" t="n"/>
      <c r="D160" s="21">
        <f>IF($C160="","",IFERROR(VLOOKUP($C160,'2. Employees'!$C:$D,2,FALSE),"not on sheet 2"))</f>
        <v/>
      </c>
      <c r="E160" s="22" t="n"/>
      <c r="F160" s="14" t="n"/>
      <c r="G160" s="12" t="n"/>
      <c r="H160" s="12" t="n"/>
      <c r="I160" s="12" t="n"/>
      <c r="J160" s="12" t="n"/>
      <c r="K160" s="12" t="n"/>
      <c r="L160" s="12" t="n"/>
      <c r="M160" s="12" t="n"/>
      <c r="N160" s="12" t="n"/>
      <c r="O160" s="15">
        <f>IF($C160="","",COUNTIF($G160:$M160,"&gt;0"))</f>
        <v/>
      </c>
      <c r="P160" s="23">
        <f>IF($C160="","",SUM($G160:$M160))</f>
        <v/>
      </c>
      <c r="Q160" s="23">
        <f>IF($C160="","",SUMPRODUCT(($G160:$M160&gt;'1. Rules &amp; Rates'!$C$7)*($G160:$M160-'1. Rules &amp; Rates'!$C$7)))</f>
        <v/>
      </c>
      <c r="R160" s="23">
        <f>IF($C160="","",MAX(0,$P160-'1. Rules &amp; Rates'!$C$8))</f>
        <v/>
      </c>
      <c r="S160" s="23">
        <f>IF($C160="","",IF($N160="",0,$N160))</f>
        <v/>
      </c>
      <c r="T160" s="24">
        <f>IF($C160="","",MAX($Q160,$R160,$S160))</f>
        <v/>
      </c>
      <c r="U160" s="25">
        <f>IF($C160="","",IF($T160=0,"—",IF(AND($R160&gt;$Q160,$R160&gt;=$S160),"Weekly",IF($S160&gt;MAX($Q160,$R160),"Rest day","Daily"))))</f>
        <v/>
      </c>
      <c r="V160" s="18">
        <f>IF($C160="","",IFERROR(VLOOKUP($C160,'2. Employees'!$C:$J,8,FALSE),""))</f>
        <v/>
      </c>
      <c r="W160" s="19">
        <f>IF($C160="","",$T160*$V160)</f>
        <v/>
      </c>
      <c r="X160" s="26">
        <f>IF($C160="","",IF($O160&gt;6,"More than six days. Section 26(1) does not allow it.",IF(AND($T160&gt;0,$F160&lt;&gt;"Yes"),"Overtime without consent recorded. First proviso to section 27.",IF(AND($R160&gt;$Q160,$R160&gt;=$S160),"Weekly basis pays more, so the weekly basis applies.",IF($S160&gt;MAX($Q160,$R160),"Rest day worked. Rule 6(4) pays it at the overtime rate.",IF($T160&gt;0,"Daily basis applies.",""))))))</f>
        <v/>
      </c>
    </row>
    <row r="161">
      <c r="B161" s="15" t="n">
        <v>155</v>
      </c>
      <c r="C161" s="16" t="n"/>
      <c r="D161" s="21">
        <f>IF($C161="","",IFERROR(VLOOKUP($C161,'2. Employees'!$C:$D,2,FALSE),"not on sheet 2"))</f>
        <v/>
      </c>
      <c r="E161" s="22" t="n"/>
      <c r="F161" s="14" t="n"/>
      <c r="G161" s="12" t="n"/>
      <c r="H161" s="12" t="n"/>
      <c r="I161" s="12" t="n"/>
      <c r="J161" s="12" t="n"/>
      <c r="K161" s="12" t="n"/>
      <c r="L161" s="12" t="n"/>
      <c r="M161" s="12" t="n"/>
      <c r="N161" s="12" t="n"/>
      <c r="O161" s="15">
        <f>IF($C161="","",COUNTIF($G161:$M161,"&gt;0"))</f>
        <v/>
      </c>
      <c r="P161" s="23">
        <f>IF($C161="","",SUM($G161:$M161))</f>
        <v/>
      </c>
      <c r="Q161" s="23">
        <f>IF($C161="","",SUMPRODUCT(($G161:$M161&gt;'1. Rules &amp; Rates'!$C$7)*($G161:$M161-'1. Rules &amp; Rates'!$C$7)))</f>
        <v/>
      </c>
      <c r="R161" s="23">
        <f>IF($C161="","",MAX(0,$P161-'1. Rules &amp; Rates'!$C$8))</f>
        <v/>
      </c>
      <c r="S161" s="23">
        <f>IF($C161="","",IF($N161="",0,$N161))</f>
        <v/>
      </c>
      <c r="T161" s="24">
        <f>IF($C161="","",MAX($Q161,$R161,$S161))</f>
        <v/>
      </c>
      <c r="U161" s="25">
        <f>IF($C161="","",IF($T161=0,"—",IF(AND($R161&gt;$Q161,$R161&gt;=$S161),"Weekly",IF($S161&gt;MAX($Q161,$R161),"Rest day","Daily"))))</f>
        <v/>
      </c>
      <c r="V161" s="18">
        <f>IF($C161="","",IFERROR(VLOOKUP($C161,'2. Employees'!$C:$J,8,FALSE),""))</f>
        <v/>
      </c>
      <c r="W161" s="19">
        <f>IF($C161="","",$T161*$V161)</f>
        <v/>
      </c>
      <c r="X161" s="26">
        <f>IF($C161="","",IF($O161&gt;6,"More than six days. Section 26(1) does not allow it.",IF(AND($T161&gt;0,$F161&lt;&gt;"Yes"),"Overtime without consent recorded. First proviso to section 27.",IF(AND($R161&gt;$Q161,$R161&gt;=$S161),"Weekly basis pays more, so the weekly basis applies.",IF($S161&gt;MAX($Q161,$R161),"Rest day worked. Rule 6(4) pays it at the overtime rate.",IF($T161&gt;0,"Daily basis applies.",""))))))</f>
        <v/>
      </c>
    </row>
    <row r="162">
      <c r="B162" s="15" t="n">
        <v>156</v>
      </c>
      <c r="C162" s="16" t="n"/>
      <c r="D162" s="21">
        <f>IF($C162="","",IFERROR(VLOOKUP($C162,'2. Employees'!$C:$D,2,FALSE),"not on sheet 2"))</f>
        <v/>
      </c>
      <c r="E162" s="22" t="n"/>
      <c r="F162" s="14" t="n"/>
      <c r="G162" s="12" t="n"/>
      <c r="H162" s="12" t="n"/>
      <c r="I162" s="12" t="n"/>
      <c r="J162" s="12" t="n"/>
      <c r="K162" s="12" t="n"/>
      <c r="L162" s="12" t="n"/>
      <c r="M162" s="12" t="n"/>
      <c r="N162" s="12" t="n"/>
      <c r="O162" s="15">
        <f>IF($C162="","",COUNTIF($G162:$M162,"&gt;0"))</f>
        <v/>
      </c>
      <c r="P162" s="23">
        <f>IF($C162="","",SUM($G162:$M162))</f>
        <v/>
      </c>
      <c r="Q162" s="23">
        <f>IF($C162="","",SUMPRODUCT(($G162:$M162&gt;'1. Rules &amp; Rates'!$C$7)*($G162:$M162-'1. Rules &amp; Rates'!$C$7)))</f>
        <v/>
      </c>
      <c r="R162" s="23">
        <f>IF($C162="","",MAX(0,$P162-'1. Rules &amp; Rates'!$C$8))</f>
        <v/>
      </c>
      <c r="S162" s="23">
        <f>IF($C162="","",IF($N162="",0,$N162))</f>
        <v/>
      </c>
      <c r="T162" s="24">
        <f>IF($C162="","",MAX($Q162,$R162,$S162))</f>
        <v/>
      </c>
      <c r="U162" s="25">
        <f>IF($C162="","",IF($T162=0,"—",IF(AND($R162&gt;$Q162,$R162&gt;=$S162),"Weekly",IF($S162&gt;MAX($Q162,$R162),"Rest day","Daily"))))</f>
        <v/>
      </c>
      <c r="V162" s="18">
        <f>IF($C162="","",IFERROR(VLOOKUP($C162,'2. Employees'!$C:$J,8,FALSE),""))</f>
        <v/>
      </c>
      <c r="W162" s="19">
        <f>IF($C162="","",$T162*$V162)</f>
        <v/>
      </c>
      <c r="X162" s="26">
        <f>IF($C162="","",IF($O162&gt;6,"More than six days. Section 26(1) does not allow it.",IF(AND($T162&gt;0,$F162&lt;&gt;"Yes"),"Overtime without consent recorded. First proviso to section 27.",IF(AND($R162&gt;$Q162,$R162&gt;=$S162),"Weekly basis pays more, so the weekly basis applies.",IF($S162&gt;MAX($Q162,$R162),"Rest day worked. Rule 6(4) pays it at the overtime rate.",IF($T162&gt;0,"Daily basis applies.",""))))))</f>
        <v/>
      </c>
    </row>
    <row r="163">
      <c r="B163" s="15" t="n">
        <v>157</v>
      </c>
      <c r="C163" s="16" t="n"/>
      <c r="D163" s="21">
        <f>IF($C163="","",IFERROR(VLOOKUP($C163,'2. Employees'!$C:$D,2,FALSE),"not on sheet 2"))</f>
        <v/>
      </c>
      <c r="E163" s="22" t="n"/>
      <c r="F163" s="14" t="n"/>
      <c r="G163" s="12" t="n"/>
      <c r="H163" s="12" t="n"/>
      <c r="I163" s="12" t="n"/>
      <c r="J163" s="12" t="n"/>
      <c r="K163" s="12" t="n"/>
      <c r="L163" s="12" t="n"/>
      <c r="M163" s="12" t="n"/>
      <c r="N163" s="12" t="n"/>
      <c r="O163" s="15">
        <f>IF($C163="","",COUNTIF($G163:$M163,"&gt;0"))</f>
        <v/>
      </c>
      <c r="P163" s="23">
        <f>IF($C163="","",SUM($G163:$M163))</f>
        <v/>
      </c>
      <c r="Q163" s="23">
        <f>IF($C163="","",SUMPRODUCT(($G163:$M163&gt;'1. Rules &amp; Rates'!$C$7)*($G163:$M163-'1. Rules &amp; Rates'!$C$7)))</f>
        <v/>
      </c>
      <c r="R163" s="23">
        <f>IF($C163="","",MAX(0,$P163-'1. Rules &amp; Rates'!$C$8))</f>
        <v/>
      </c>
      <c r="S163" s="23">
        <f>IF($C163="","",IF($N163="",0,$N163))</f>
        <v/>
      </c>
      <c r="T163" s="24">
        <f>IF($C163="","",MAX($Q163,$R163,$S163))</f>
        <v/>
      </c>
      <c r="U163" s="25">
        <f>IF($C163="","",IF($T163=0,"—",IF(AND($R163&gt;$Q163,$R163&gt;=$S163),"Weekly",IF($S163&gt;MAX($Q163,$R163),"Rest day","Daily"))))</f>
        <v/>
      </c>
      <c r="V163" s="18">
        <f>IF($C163="","",IFERROR(VLOOKUP($C163,'2. Employees'!$C:$J,8,FALSE),""))</f>
        <v/>
      </c>
      <c r="W163" s="19">
        <f>IF($C163="","",$T163*$V163)</f>
        <v/>
      </c>
      <c r="X163" s="26">
        <f>IF($C163="","",IF($O163&gt;6,"More than six days. Section 26(1) does not allow it.",IF(AND($T163&gt;0,$F163&lt;&gt;"Yes"),"Overtime without consent recorded. First proviso to section 27.",IF(AND($R163&gt;$Q163,$R163&gt;=$S163),"Weekly basis pays more, so the weekly basis applies.",IF($S163&gt;MAX($Q163,$R163),"Rest day worked. Rule 6(4) pays it at the overtime rate.",IF($T163&gt;0,"Daily basis applies.",""))))))</f>
        <v/>
      </c>
    </row>
    <row r="164">
      <c r="B164" s="15" t="n">
        <v>158</v>
      </c>
      <c r="C164" s="16" t="n"/>
      <c r="D164" s="21">
        <f>IF($C164="","",IFERROR(VLOOKUP($C164,'2. Employees'!$C:$D,2,FALSE),"not on sheet 2"))</f>
        <v/>
      </c>
      <c r="E164" s="22" t="n"/>
      <c r="F164" s="14" t="n"/>
      <c r="G164" s="12" t="n"/>
      <c r="H164" s="12" t="n"/>
      <c r="I164" s="12" t="n"/>
      <c r="J164" s="12" t="n"/>
      <c r="K164" s="12" t="n"/>
      <c r="L164" s="12" t="n"/>
      <c r="M164" s="12" t="n"/>
      <c r="N164" s="12" t="n"/>
      <c r="O164" s="15">
        <f>IF($C164="","",COUNTIF($G164:$M164,"&gt;0"))</f>
        <v/>
      </c>
      <c r="P164" s="23">
        <f>IF($C164="","",SUM($G164:$M164))</f>
        <v/>
      </c>
      <c r="Q164" s="23">
        <f>IF($C164="","",SUMPRODUCT(($G164:$M164&gt;'1. Rules &amp; Rates'!$C$7)*($G164:$M164-'1. Rules &amp; Rates'!$C$7)))</f>
        <v/>
      </c>
      <c r="R164" s="23">
        <f>IF($C164="","",MAX(0,$P164-'1. Rules &amp; Rates'!$C$8))</f>
        <v/>
      </c>
      <c r="S164" s="23">
        <f>IF($C164="","",IF($N164="",0,$N164))</f>
        <v/>
      </c>
      <c r="T164" s="24">
        <f>IF($C164="","",MAX($Q164,$R164,$S164))</f>
        <v/>
      </c>
      <c r="U164" s="25">
        <f>IF($C164="","",IF($T164=0,"—",IF(AND($R164&gt;$Q164,$R164&gt;=$S164),"Weekly",IF($S164&gt;MAX($Q164,$R164),"Rest day","Daily"))))</f>
        <v/>
      </c>
      <c r="V164" s="18">
        <f>IF($C164="","",IFERROR(VLOOKUP($C164,'2. Employees'!$C:$J,8,FALSE),""))</f>
        <v/>
      </c>
      <c r="W164" s="19">
        <f>IF($C164="","",$T164*$V164)</f>
        <v/>
      </c>
      <c r="X164" s="26">
        <f>IF($C164="","",IF($O164&gt;6,"More than six days. Section 26(1) does not allow it.",IF(AND($T164&gt;0,$F164&lt;&gt;"Yes"),"Overtime without consent recorded. First proviso to section 27.",IF(AND($R164&gt;$Q164,$R164&gt;=$S164),"Weekly basis pays more, so the weekly basis applies.",IF($S164&gt;MAX($Q164,$R164),"Rest day worked. Rule 6(4) pays it at the overtime rate.",IF($T164&gt;0,"Daily basis applies.",""))))))</f>
        <v/>
      </c>
    </row>
    <row r="165">
      <c r="B165" s="15" t="n">
        <v>159</v>
      </c>
      <c r="C165" s="16" t="n"/>
      <c r="D165" s="21">
        <f>IF($C165="","",IFERROR(VLOOKUP($C165,'2. Employees'!$C:$D,2,FALSE),"not on sheet 2"))</f>
        <v/>
      </c>
      <c r="E165" s="22" t="n"/>
      <c r="F165" s="14" t="n"/>
      <c r="G165" s="12" t="n"/>
      <c r="H165" s="12" t="n"/>
      <c r="I165" s="12" t="n"/>
      <c r="J165" s="12" t="n"/>
      <c r="K165" s="12" t="n"/>
      <c r="L165" s="12" t="n"/>
      <c r="M165" s="12" t="n"/>
      <c r="N165" s="12" t="n"/>
      <c r="O165" s="15">
        <f>IF($C165="","",COUNTIF($G165:$M165,"&gt;0"))</f>
        <v/>
      </c>
      <c r="P165" s="23">
        <f>IF($C165="","",SUM($G165:$M165))</f>
        <v/>
      </c>
      <c r="Q165" s="23">
        <f>IF($C165="","",SUMPRODUCT(($G165:$M165&gt;'1. Rules &amp; Rates'!$C$7)*($G165:$M165-'1. Rules &amp; Rates'!$C$7)))</f>
        <v/>
      </c>
      <c r="R165" s="23">
        <f>IF($C165="","",MAX(0,$P165-'1. Rules &amp; Rates'!$C$8))</f>
        <v/>
      </c>
      <c r="S165" s="23">
        <f>IF($C165="","",IF($N165="",0,$N165))</f>
        <v/>
      </c>
      <c r="T165" s="24">
        <f>IF($C165="","",MAX($Q165,$R165,$S165))</f>
        <v/>
      </c>
      <c r="U165" s="25">
        <f>IF($C165="","",IF($T165=0,"—",IF(AND($R165&gt;$Q165,$R165&gt;=$S165),"Weekly",IF($S165&gt;MAX($Q165,$R165),"Rest day","Daily"))))</f>
        <v/>
      </c>
      <c r="V165" s="18">
        <f>IF($C165="","",IFERROR(VLOOKUP($C165,'2. Employees'!$C:$J,8,FALSE),""))</f>
        <v/>
      </c>
      <c r="W165" s="19">
        <f>IF($C165="","",$T165*$V165)</f>
        <v/>
      </c>
      <c r="X165" s="26">
        <f>IF($C165="","",IF($O165&gt;6,"More than six days. Section 26(1) does not allow it.",IF(AND($T165&gt;0,$F165&lt;&gt;"Yes"),"Overtime without consent recorded. First proviso to section 27.",IF(AND($R165&gt;$Q165,$R165&gt;=$S165),"Weekly basis pays more, so the weekly basis applies.",IF($S165&gt;MAX($Q165,$R165),"Rest day worked. Rule 6(4) pays it at the overtime rate.",IF($T165&gt;0,"Daily basis applies.",""))))))</f>
        <v/>
      </c>
    </row>
    <row r="166">
      <c r="B166" s="15" t="n">
        <v>160</v>
      </c>
      <c r="C166" s="16" t="n"/>
      <c r="D166" s="21">
        <f>IF($C166="","",IFERROR(VLOOKUP($C166,'2. Employees'!$C:$D,2,FALSE),"not on sheet 2"))</f>
        <v/>
      </c>
      <c r="E166" s="22" t="n"/>
      <c r="F166" s="14" t="n"/>
      <c r="G166" s="12" t="n"/>
      <c r="H166" s="12" t="n"/>
      <c r="I166" s="12" t="n"/>
      <c r="J166" s="12" t="n"/>
      <c r="K166" s="12" t="n"/>
      <c r="L166" s="12" t="n"/>
      <c r="M166" s="12" t="n"/>
      <c r="N166" s="12" t="n"/>
      <c r="O166" s="15">
        <f>IF($C166="","",COUNTIF($G166:$M166,"&gt;0"))</f>
        <v/>
      </c>
      <c r="P166" s="23">
        <f>IF($C166="","",SUM($G166:$M166))</f>
        <v/>
      </c>
      <c r="Q166" s="23">
        <f>IF($C166="","",SUMPRODUCT(($G166:$M166&gt;'1. Rules &amp; Rates'!$C$7)*($G166:$M166-'1. Rules &amp; Rates'!$C$7)))</f>
        <v/>
      </c>
      <c r="R166" s="23">
        <f>IF($C166="","",MAX(0,$P166-'1. Rules &amp; Rates'!$C$8))</f>
        <v/>
      </c>
      <c r="S166" s="23">
        <f>IF($C166="","",IF($N166="",0,$N166))</f>
        <v/>
      </c>
      <c r="T166" s="24">
        <f>IF($C166="","",MAX($Q166,$R166,$S166))</f>
        <v/>
      </c>
      <c r="U166" s="25">
        <f>IF($C166="","",IF($T166=0,"—",IF(AND($R166&gt;$Q166,$R166&gt;=$S166),"Weekly",IF($S166&gt;MAX($Q166,$R166),"Rest day","Daily"))))</f>
        <v/>
      </c>
      <c r="V166" s="18">
        <f>IF($C166="","",IFERROR(VLOOKUP($C166,'2. Employees'!$C:$J,8,FALSE),""))</f>
        <v/>
      </c>
      <c r="W166" s="19">
        <f>IF($C166="","",$T166*$V166)</f>
        <v/>
      </c>
      <c r="X166" s="26">
        <f>IF($C166="","",IF($O166&gt;6,"More than six days. Section 26(1) does not allow it.",IF(AND($T166&gt;0,$F166&lt;&gt;"Yes"),"Overtime without consent recorded. First proviso to section 27.",IF(AND($R166&gt;$Q166,$R166&gt;=$S166),"Weekly basis pays more, so the weekly basis applies.",IF($S166&gt;MAX($Q166,$R166),"Rest day worked. Rule 6(4) pays it at the overtime rate.",IF($T166&gt;0,"Daily basis applies.",""))))))</f>
        <v/>
      </c>
    </row>
    <row r="167">
      <c r="B167" s="15" t="n">
        <v>161</v>
      </c>
      <c r="C167" s="16" t="n"/>
      <c r="D167" s="21">
        <f>IF($C167="","",IFERROR(VLOOKUP($C167,'2. Employees'!$C:$D,2,FALSE),"not on sheet 2"))</f>
        <v/>
      </c>
      <c r="E167" s="22" t="n"/>
      <c r="F167" s="14" t="n"/>
      <c r="G167" s="12" t="n"/>
      <c r="H167" s="12" t="n"/>
      <c r="I167" s="12" t="n"/>
      <c r="J167" s="12" t="n"/>
      <c r="K167" s="12" t="n"/>
      <c r="L167" s="12" t="n"/>
      <c r="M167" s="12" t="n"/>
      <c r="N167" s="12" t="n"/>
      <c r="O167" s="15">
        <f>IF($C167="","",COUNTIF($G167:$M167,"&gt;0"))</f>
        <v/>
      </c>
      <c r="P167" s="23">
        <f>IF($C167="","",SUM($G167:$M167))</f>
        <v/>
      </c>
      <c r="Q167" s="23">
        <f>IF($C167="","",SUMPRODUCT(($G167:$M167&gt;'1. Rules &amp; Rates'!$C$7)*($G167:$M167-'1. Rules &amp; Rates'!$C$7)))</f>
        <v/>
      </c>
      <c r="R167" s="23">
        <f>IF($C167="","",MAX(0,$P167-'1. Rules &amp; Rates'!$C$8))</f>
        <v/>
      </c>
      <c r="S167" s="23">
        <f>IF($C167="","",IF($N167="",0,$N167))</f>
        <v/>
      </c>
      <c r="T167" s="24">
        <f>IF($C167="","",MAX($Q167,$R167,$S167))</f>
        <v/>
      </c>
      <c r="U167" s="25">
        <f>IF($C167="","",IF($T167=0,"—",IF(AND($R167&gt;$Q167,$R167&gt;=$S167),"Weekly",IF($S167&gt;MAX($Q167,$R167),"Rest day","Daily"))))</f>
        <v/>
      </c>
      <c r="V167" s="18">
        <f>IF($C167="","",IFERROR(VLOOKUP($C167,'2. Employees'!$C:$J,8,FALSE),""))</f>
        <v/>
      </c>
      <c r="W167" s="19">
        <f>IF($C167="","",$T167*$V167)</f>
        <v/>
      </c>
      <c r="X167" s="26">
        <f>IF($C167="","",IF($O167&gt;6,"More than six days. Section 26(1) does not allow it.",IF(AND($T167&gt;0,$F167&lt;&gt;"Yes"),"Overtime without consent recorded. First proviso to section 27.",IF(AND($R167&gt;$Q167,$R167&gt;=$S167),"Weekly basis pays more, so the weekly basis applies.",IF($S167&gt;MAX($Q167,$R167),"Rest day worked. Rule 6(4) pays it at the overtime rate.",IF($T167&gt;0,"Daily basis applies.",""))))))</f>
        <v/>
      </c>
    </row>
    <row r="168">
      <c r="B168" s="15" t="n">
        <v>162</v>
      </c>
      <c r="C168" s="16" t="n"/>
      <c r="D168" s="21">
        <f>IF($C168="","",IFERROR(VLOOKUP($C168,'2. Employees'!$C:$D,2,FALSE),"not on sheet 2"))</f>
        <v/>
      </c>
      <c r="E168" s="22" t="n"/>
      <c r="F168" s="14" t="n"/>
      <c r="G168" s="12" t="n"/>
      <c r="H168" s="12" t="n"/>
      <c r="I168" s="12" t="n"/>
      <c r="J168" s="12" t="n"/>
      <c r="K168" s="12" t="n"/>
      <c r="L168" s="12" t="n"/>
      <c r="M168" s="12" t="n"/>
      <c r="N168" s="12" t="n"/>
      <c r="O168" s="15">
        <f>IF($C168="","",COUNTIF($G168:$M168,"&gt;0"))</f>
        <v/>
      </c>
      <c r="P168" s="23">
        <f>IF($C168="","",SUM($G168:$M168))</f>
        <v/>
      </c>
      <c r="Q168" s="23">
        <f>IF($C168="","",SUMPRODUCT(($G168:$M168&gt;'1. Rules &amp; Rates'!$C$7)*($G168:$M168-'1. Rules &amp; Rates'!$C$7)))</f>
        <v/>
      </c>
      <c r="R168" s="23">
        <f>IF($C168="","",MAX(0,$P168-'1. Rules &amp; Rates'!$C$8))</f>
        <v/>
      </c>
      <c r="S168" s="23">
        <f>IF($C168="","",IF($N168="",0,$N168))</f>
        <v/>
      </c>
      <c r="T168" s="24">
        <f>IF($C168="","",MAX($Q168,$R168,$S168))</f>
        <v/>
      </c>
      <c r="U168" s="25">
        <f>IF($C168="","",IF($T168=0,"—",IF(AND($R168&gt;$Q168,$R168&gt;=$S168),"Weekly",IF($S168&gt;MAX($Q168,$R168),"Rest day","Daily"))))</f>
        <v/>
      </c>
      <c r="V168" s="18">
        <f>IF($C168="","",IFERROR(VLOOKUP($C168,'2. Employees'!$C:$J,8,FALSE),""))</f>
        <v/>
      </c>
      <c r="W168" s="19">
        <f>IF($C168="","",$T168*$V168)</f>
        <v/>
      </c>
      <c r="X168" s="26">
        <f>IF($C168="","",IF($O168&gt;6,"More than six days. Section 26(1) does not allow it.",IF(AND($T168&gt;0,$F168&lt;&gt;"Yes"),"Overtime without consent recorded. First proviso to section 27.",IF(AND($R168&gt;$Q168,$R168&gt;=$S168),"Weekly basis pays more, so the weekly basis applies.",IF($S168&gt;MAX($Q168,$R168),"Rest day worked. Rule 6(4) pays it at the overtime rate.",IF($T168&gt;0,"Daily basis applies.",""))))))</f>
        <v/>
      </c>
    </row>
    <row r="169">
      <c r="B169" s="15" t="n">
        <v>163</v>
      </c>
      <c r="C169" s="16" t="n"/>
      <c r="D169" s="21">
        <f>IF($C169="","",IFERROR(VLOOKUP($C169,'2. Employees'!$C:$D,2,FALSE),"not on sheet 2"))</f>
        <v/>
      </c>
      <c r="E169" s="22" t="n"/>
      <c r="F169" s="14" t="n"/>
      <c r="G169" s="12" t="n"/>
      <c r="H169" s="12" t="n"/>
      <c r="I169" s="12" t="n"/>
      <c r="J169" s="12" t="n"/>
      <c r="K169" s="12" t="n"/>
      <c r="L169" s="12" t="n"/>
      <c r="M169" s="12" t="n"/>
      <c r="N169" s="12" t="n"/>
      <c r="O169" s="15">
        <f>IF($C169="","",COUNTIF($G169:$M169,"&gt;0"))</f>
        <v/>
      </c>
      <c r="P169" s="23">
        <f>IF($C169="","",SUM($G169:$M169))</f>
        <v/>
      </c>
      <c r="Q169" s="23">
        <f>IF($C169="","",SUMPRODUCT(($G169:$M169&gt;'1. Rules &amp; Rates'!$C$7)*($G169:$M169-'1. Rules &amp; Rates'!$C$7)))</f>
        <v/>
      </c>
      <c r="R169" s="23">
        <f>IF($C169="","",MAX(0,$P169-'1. Rules &amp; Rates'!$C$8))</f>
        <v/>
      </c>
      <c r="S169" s="23">
        <f>IF($C169="","",IF($N169="",0,$N169))</f>
        <v/>
      </c>
      <c r="T169" s="24">
        <f>IF($C169="","",MAX($Q169,$R169,$S169))</f>
        <v/>
      </c>
      <c r="U169" s="25">
        <f>IF($C169="","",IF($T169=0,"—",IF(AND($R169&gt;$Q169,$R169&gt;=$S169),"Weekly",IF($S169&gt;MAX($Q169,$R169),"Rest day","Daily"))))</f>
        <v/>
      </c>
      <c r="V169" s="18">
        <f>IF($C169="","",IFERROR(VLOOKUP($C169,'2. Employees'!$C:$J,8,FALSE),""))</f>
        <v/>
      </c>
      <c r="W169" s="19">
        <f>IF($C169="","",$T169*$V169)</f>
        <v/>
      </c>
      <c r="X169" s="26">
        <f>IF($C169="","",IF($O169&gt;6,"More than six days. Section 26(1) does not allow it.",IF(AND($T169&gt;0,$F169&lt;&gt;"Yes"),"Overtime without consent recorded. First proviso to section 27.",IF(AND($R169&gt;$Q169,$R169&gt;=$S169),"Weekly basis pays more, so the weekly basis applies.",IF($S169&gt;MAX($Q169,$R169),"Rest day worked. Rule 6(4) pays it at the overtime rate.",IF($T169&gt;0,"Daily basis applies.",""))))))</f>
        <v/>
      </c>
    </row>
    <row r="170">
      <c r="B170" s="15" t="n">
        <v>164</v>
      </c>
      <c r="C170" s="16" t="n"/>
      <c r="D170" s="21">
        <f>IF($C170="","",IFERROR(VLOOKUP($C170,'2. Employees'!$C:$D,2,FALSE),"not on sheet 2"))</f>
        <v/>
      </c>
      <c r="E170" s="22" t="n"/>
      <c r="F170" s="14" t="n"/>
      <c r="G170" s="12" t="n"/>
      <c r="H170" s="12" t="n"/>
      <c r="I170" s="12" t="n"/>
      <c r="J170" s="12" t="n"/>
      <c r="K170" s="12" t="n"/>
      <c r="L170" s="12" t="n"/>
      <c r="M170" s="12" t="n"/>
      <c r="N170" s="12" t="n"/>
      <c r="O170" s="15">
        <f>IF($C170="","",COUNTIF($G170:$M170,"&gt;0"))</f>
        <v/>
      </c>
      <c r="P170" s="23">
        <f>IF($C170="","",SUM($G170:$M170))</f>
        <v/>
      </c>
      <c r="Q170" s="23">
        <f>IF($C170="","",SUMPRODUCT(($G170:$M170&gt;'1. Rules &amp; Rates'!$C$7)*($G170:$M170-'1. Rules &amp; Rates'!$C$7)))</f>
        <v/>
      </c>
      <c r="R170" s="23">
        <f>IF($C170="","",MAX(0,$P170-'1. Rules &amp; Rates'!$C$8))</f>
        <v/>
      </c>
      <c r="S170" s="23">
        <f>IF($C170="","",IF($N170="",0,$N170))</f>
        <v/>
      </c>
      <c r="T170" s="24">
        <f>IF($C170="","",MAX($Q170,$R170,$S170))</f>
        <v/>
      </c>
      <c r="U170" s="25">
        <f>IF($C170="","",IF($T170=0,"—",IF(AND($R170&gt;$Q170,$R170&gt;=$S170),"Weekly",IF($S170&gt;MAX($Q170,$R170),"Rest day","Daily"))))</f>
        <v/>
      </c>
      <c r="V170" s="18">
        <f>IF($C170="","",IFERROR(VLOOKUP($C170,'2. Employees'!$C:$J,8,FALSE),""))</f>
        <v/>
      </c>
      <c r="W170" s="19">
        <f>IF($C170="","",$T170*$V170)</f>
        <v/>
      </c>
      <c r="X170" s="26">
        <f>IF($C170="","",IF($O170&gt;6,"More than six days. Section 26(1) does not allow it.",IF(AND($T170&gt;0,$F170&lt;&gt;"Yes"),"Overtime without consent recorded. First proviso to section 27.",IF(AND($R170&gt;$Q170,$R170&gt;=$S170),"Weekly basis pays more, so the weekly basis applies.",IF($S170&gt;MAX($Q170,$R170),"Rest day worked. Rule 6(4) pays it at the overtime rate.",IF($T170&gt;0,"Daily basis applies.",""))))))</f>
        <v/>
      </c>
    </row>
    <row r="171">
      <c r="B171" s="15" t="n">
        <v>165</v>
      </c>
      <c r="C171" s="16" t="n"/>
      <c r="D171" s="21">
        <f>IF($C171="","",IFERROR(VLOOKUP($C171,'2. Employees'!$C:$D,2,FALSE),"not on sheet 2"))</f>
        <v/>
      </c>
      <c r="E171" s="22" t="n"/>
      <c r="F171" s="14" t="n"/>
      <c r="G171" s="12" t="n"/>
      <c r="H171" s="12" t="n"/>
      <c r="I171" s="12" t="n"/>
      <c r="J171" s="12" t="n"/>
      <c r="K171" s="12" t="n"/>
      <c r="L171" s="12" t="n"/>
      <c r="M171" s="12" t="n"/>
      <c r="N171" s="12" t="n"/>
      <c r="O171" s="15">
        <f>IF($C171="","",COUNTIF($G171:$M171,"&gt;0"))</f>
        <v/>
      </c>
      <c r="P171" s="23">
        <f>IF($C171="","",SUM($G171:$M171))</f>
        <v/>
      </c>
      <c r="Q171" s="23">
        <f>IF($C171="","",SUMPRODUCT(($G171:$M171&gt;'1. Rules &amp; Rates'!$C$7)*($G171:$M171-'1. Rules &amp; Rates'!$C$7)))</f>
        <v/>
      </c>
      <c r="R171" s="23">
        <f>IF($C171="","",MAX(0,$P171-'1. Rules &amp; Rates'!$C$8))</f>
        <v/>
      </c>
      <c r="S171" s="23">
        <f>IF($C171="","",IF($N171="",0,$N171))</f>
        <v/>
      </c>
      <c r="T171" s="24">
        <f>IF($C171="","",MAX($Q171,$R171,$S171))</f>
        <v/>
      </c>
      <c r="U171" s="25">
        <f>IF($C171="","",IF($T171=0,"—",IF(AND($R171&gt;$Q171,$R171&gt;=$S171),"Weekly",IF($S171&gt;MAX($Q171,$R171),"Rest day","Daily"))))</f>
        <v/>
      </c>
      <c r="V171" s="18">
        <f>IF($C171="","",IFERROR(VLOOKUP($C171,'2. Employees'!$C:$J,8,FALSE),""))</f>
        <v/>
      </c>
      <c r="W171" s="19">
        <f>IF($C171="","",$T171*$V171)</f>
        <v/>
      </c>
      <c r="X171" s="26">
        <f>IF($C171="","",IF($O171&gt;6,"More than six days. Section 26(1) does not allow it.",IF(AND($T171&gt;0,$F171&lt;&gt;"Yes"),"Overtime without consent recorded. First proviso to section 27.",IF(AND($R171&gt;$Q171,$R171&gt;=$S171),"Weekly basis pays more, so the weekly basis applies.",IF($S171&gt;MAX($Q171,$R171),"Rest day worked. Rule 6(4) pays it at the overtime rate.",IF($T171&gt;0,"Daily basis applies.",""))))))</f>
        <v/>
      </c>
    </row>
    <row r="172">
      <c r="B172" s="15" t="n">
        <v>166</v>
      </c>
      <c r="C172" s="16" t="n"/>
      <c r="D172" s="21">
        <f>IF($C172="","",IFERROR(VLOOKUP($C172,'2. Employees'!$C:$D,2,FALSE),"not on sheet 2"))</f>
        <v/>
      </c>
      <c r="E172" s="22" t="n"/>
      <c r="F172" s="14" t="n"/>
      <c r="G172" s="12" t="n"/>
      <c r="H172" s="12" t="n"/>
      <c r="I172" s="12" t="n"/>
      <c r="J172" s="12" t="n"/>
      <c r="K172" s="12" t="n"/>
      <c r="L172" s="12" t="n"/>
      <c r="M172" s="12" t="n"/>
      <c r="N172" s="12" t="n"/>
      <c r="O172" s="15">
        <f>IF($C172="","",COUNTIF($G172:$M172,"&gt;0"))</f>
        <v/>
      </c>
      <c r="P172" s="23">
        <f>IF($C172="","",SUM($G172:$M172))</f>
        <v/>
      </c>
      <c r="Q172" s="23">
        <f>IF($C172="","",SUMPRODUCT(($G172:$M172&gt;'1. Rules &amp; Rates'!$C$7)*($G172:$M172-'1. Rules &amp; Rates'!$C$7)))</f>
        <v/>
      </c>
      <c r="R172" s="23">
        <f>IF($C172="","",MAX(0,$P172-'1. Rules &amp; Rates'!$C$8))</f>
        <v/>
      </c>
      <c r="S172" s="23">
        <f>IF($C172="","",IF($N172="",0,$N172))</f>
        <v/>
      </c>
      <c r="T172" s="24">
        <f>IF($C172="","",MAX($Q172,$R172,$S172))</f>
        <v/>
      </c>
      <c r="U172" s="25">
        <f>IF($C172="","",IF($T172=0,"—",IF(AND($R172&gt;$Q172,$R172&gt;=$S172),"Weekly",IF($S172&gt;MAX($Q172,$R172),"Rest day","Daily"))))</f>
        <v/>
      </c>
      <c r="V172" s="18">
        <f>IF($C172="","",IFERROR(VLOOKUP($C172,'2. Employees'!$C:$J,8,FALSE),""))</f>
        <v/>
      </c>
      <c r="W172" s="19">
        <f>IF($C172="","",$T172*$V172)</f>
        <v/>
      </c>
      <c r="X172" s="26">
        <f>IF($C172="","",IF($O172&gt;6,"More than six days. Section 26(1) does not allow it.",IF(AND($T172&gt;0,$F172&lt;&gt;"Yes"),"Overtime without consent recorded. First proviso to section 27.",IF(AND($R172&gt;$Q172,$R172&gt;=$S172),"Weekly basis pays more, so the weekly basis applies.",IF($S172&gt;MAX($Q172,$R172),"Rest day worked. Rule 6(4) pays it at the overtime rate.",IF($T172&gt;0,"Daily basis applies.",""))))))</f>
        <v/>
      </c>
    </row>
    <row r="173">
      <c r="B173" s="15" t="n">
        <v>167</v>
      </c>
      <c r="C173" s="16" t="n"/>
      <c r="D173" s="21">
        <f>IF($C173="","",IFERROR(VLOOKUP($C173,'2. Employees'!$C:$D,2,FALSE),"not on sheet 2"))</f>
        <v/>
      </c>
      <c r="E173" s="22" t="n"/>
      <c r="F173" s="14" t="n"/>
      <c r="G173" s="12" t="n"/>
      <c r="H173" s="12" t="n"/>
      <c r="I173" s="12" t="n"/>
      <c r="J173" s="12" t="n"/>
      <c r="K173" s="12" t="n"/>
      <c r="L173" s="12" t="n"/>
      <c r="M173" s="12" t="n"/>
      <c r="N173" s="12" t="n"/>
      <c r="O173" s="15">
        <f>IF($C173="","",COUNTIF($G173:$M173,"&gt;0"))</f>
        <v/>
      </c>
      <c r="P173" s="23">
        <f>IF($C173="","",SUM($G173:$M173))</f>
        <v/>
      </c>
      <c r="Q173" s="23">
        <f>IF($C173="","",SUMPRODUCT(($G173:$M173&gt;'1. Rules &amp; Rates'!$C$7)*($G173:$M173-'1. Rules &amp; Rates'!$C$7)))</f>
        <v/>
      </c>
      <c r="R173" s="23">
        <f>IF($C173="","",MAX(0,$P173-'1. Rules &amp; Rates'!$C$8))</f>
        <v/>
      </c>
      <c r="S173" s="23">
        <f>IF($C173="","",IF($N173="",0,$N173))</f>
        <v/>
      </c>
      <c r="T173" s="24">
        <f>IF($C173="","",MAX($Q173,$R173,$S173))</f>
        <v/>
      </c>
      <c r="U173" s="25">
        <f>IF($C173="","",IF($T173=0,"—",IF(AND($R173&gt;$Q173,$R173&gt;=$S173),"Weekly",IF($S173&gt;MAX($Q173,$R173),"Rest day","Daily"))))</f>
        <v/>
      </c>
      <c r="V173" s="18">
        <f>IF($C173="","",IFERROR(VLOOKUP($C173,'2. Employees'!$C:$J,8,FALSE),""))</f>
        <v/>
      </c>
      <c r="W173" s="19">
        <f>IF($C173="","",$T173*$V173)</f>
        <v/>
      </c>
      <c r="X173" s="26">
        <f>IF($C173="","",IF($O173&gt;6,"More than six days. Section 26(1) does not allow it.",IF(AND($T173&gt;0,$F173&lt;&gt;"Yes"),"Overtime without consent recorded. First proviso to section 27.",IF(AND($R173&gt;$Q173,$R173&gt;=$S173),"Weekly basis pays more, so the weekly basis applies.",IF($S173&gt;MAX($Q173,$R173),"Rest day worked. Rule 6(4) pays it at the overtime rate.",IF($T173&gt;0,"Daily basis applies.",""))))))</f>
        <v/>
      </c>
    </row>
    <row r="174">
      <c r="B174" s="15" t="n">
        <v>168</v>
      </c>
      <c r="C174" s="16" t="n"/>
      <c r="D174" s="21">
        <f>IF($C174="","",IFERROR(VLOOKUP($C174,'2. Employees'!$C:$D,2,FALSE),"not on sheet 2"))</f>
        <v/>
      </c>
      <c r="E174" s="22" t="n"/>
      <c r="F174" s="14" t="n"/>
      <c r="G174" s="12" t="n"/>
      <c r="H174" s="12" t="n"/>
      <c r="I174" s="12" t="n"/>
      <c r="J174" s="12" t="n"/>
      <c r="K174" s="12" t="n"/>
      <c r="L174" s="12" t="n"/>
      <c r="M174" s="12" t="n"/>
      <c r="N174" s="12" t="n"/>
      <c r="O174" s="15">
        <f>IF($C174="","",COUNTIF($G174:$M174,"&gt;0"))</f>
        <v/>
      </c>
      <c r="P174" s="23">
        <f>IF($C174="","",SUM($G174:$M174))</f>
        <v/>
      </c>
      <c r="Q174" s="23">
        <f>IF($C174="","",SUMPRODUCT(($G174:$M174&gt;'1. Rules &amp; Rates'!$C$7)*($G174:$M174-'1. Rules &amp; Rates'!$C$7)))</f>
        <v/>
      </c>
      <c r="R174" s="23">
        <f>IF($C174="","",MAX(0,$P174-'1. Rules &amp; Rates'!$C$8))</f>
        <v/>
      </c>
      <c r="S174" s="23">
        <f>IF($C174="","",IF($N174="",0,$N174))</f>
        <v/>
      </c>
      <c r="T174" s="24">
        <f>IF($C174="","",MAX($Q174,$R174,$S174))</f>
        <v/>
      </c>
      <c r="U174" s="25">
        <f>IF($C174="","",IF($T174=0,"—",IF(AND($R174&gt;$Q174,$R174&gt;=$S174),"Weekly",IF($S174&gt;MAX($Q174,$R174),"Rest day","Daily"))))</f>
        <v/>
      </c>
      <c r="V174" s="18">
        <f>IF($C174="","",IFERROR(VLOOKUP($C174,'2. Employees'!$C:$J,8,FALSE),""))</f>
        <v/>
      </c>
      <c r="W174" s="19">
        <f>IF($C174="","",$T174*$V174)</f>
        <v/>
      </c>
      <c r="X174" s="26">
        <f>IF($C174="","",IF($O174&gt;6,"More than six days. Section 26(1) does not allow it.",IF(AND($T174&gt;0,$F174&lt;&gt;"Yes"),"Overtime without consent recorded. First proviso to section 27.",IF(AND($R174&gt;$Q174,$R174&gt;=$S174),"Weekly basis pays more, so the weekly basis applies.",IF($S174&gt;MAX($Q174,$R174),"Rest day worked. Rule 6(4) pays it at the overtime rate.",IF($T174&gt;0,"Daily basis applies.",""))))))</f>
        <v/>
      </c>
    </row>
    <row r="175">
      <c r="B175" s="15" t="n">
        <v>169</v>
      </c>
      <c r="C175" s="16" t="n"/>
      <c r="D175" s="21">
        <f>IF($C175="","",IFERROR(VLOOKUP($C175,'2. Employees'!$C:$D,2,FALSE),"not on sheet 2"))</f>
        <v/>
      </c>
      <c r="E175" s="22" t="n"/>
      <c r="F175" s="14" t="n"/>
      <c r="G175" s="12" t="n"/>
      <c r="H175" s="12" t="n"/>
      <c r="I175" s="12" t="n"/>
      <c r="J175" s="12" t="n"/>
      <c r="K175" s="12" t="n"/>
      <c r="L175" s="12" t="n"/>
      <c r="M175" s="12" t="n"/>
      <c r="N175" s="12" t="n"/>
      <c r="O175" s="15">
        <f>IF($C175="","",COUNTIF($G175:$M175,"&gt;0"))</f>
        <v/>
      </c>
      <c r="P175" s="23">
        <f>IF($C175="","",SUM($G175:$M175))</f>
        <v/>
      </c>
      <c r="Q175" s="23">
        <f>IF($C175="","",SUMPRODUCT(($G175:$M175&gt;'1. Rules &amp; Rates'!$C$7)*($G175:$M175-'1. Rules &amp; Rates'!$C$7)))</f>
        <v/>
      </c>
      <c r="R175" s="23">
        <f>IF($C175="","",MAX(0,$P175-'1. Rules &amp; Rates'!$C$8))</f>
        <v/>
      </c>
      <c r="S175" s="23">
        <f>IF($C175="","",IF($N175="",0,$N175))</f>
        <v/>
      </c>
      <c r="T175" s="24">
        <f>IF($C175="","",MAX($Q175,$R175,$S175))</f>
        <v/>
      </c>
      <c r="U175" s="25">
        <f>IF($C175="","",IF($T175=0,"—",IF(AND($R175&gt;$Q175,$R175&gt;=$S175),"Weekly",IF($S175&gt;MAX($Q175,$R175),"Rest day","Daily"))))</f>
        <v/>
      </c>
      <c r="V175" s="18">
        <f>IF($C175="","",IFERROR(VLOOKUP($C175,'2. Employees'!$C:$J,8,FALSE),""))</f>
        <v/>
      </c>
      <c r="W175" s="19">
        <f>IF($C175="","",$T175*$V175)</f>
        <v/>
      </c>
      <c r="X175" s="26">
        <f>IF($C175="","",IF($O175&gt;6,"More than six days. Section 26(1) does not allow it.",IF(AND($T175&gt;0,$F175&lt;&gt;"Yes"),"Overtime without consent recorded. First proviso to section 27.",IF(AND($R175&gt;$Q175,$R175&gt;=$S175),"Weekly basis pays more, so the weekly basis applies.",IF($S175&gt;MAX($Q175,$R175),"Rest day worked. Rule 6(4) pays it at the overtime rate.",IF($T175&gt;0,"Daily basis applies.",""))))))</f>
        <v/>
      </c>
    </row>
    <row r="176">
      <c r="B176" s="15" t="n">
        <v>170</v>
      </c>
      <c r="C176" s="16" t="n"/>
      <c r="D176" s="21">
        <f>IF($C176="","",IFERROR(VLOOKUP($C176,'2. Employees'!$C:$D,2,FALSE),"not on sheet 2"))</f>
        <v/>
      </c>
      <c r="E176" s="22" t="n"/>
      <c r="F176" s="14" t="n"/>
      <c r="G176" s="12" t="n"/>
      <c r="H176" s="12" t="n"/>
      <c r="I176" s="12" t="n"/>
      <c r="J176" s="12" t="n"/>
      <c r="K176" s="12" t="n"/>
      <c r="L176" s="12" t="n"/>
      <c r="M176" s="12" t="n"/>
      <c r="N176" s="12" t="n"/>
      <c r="O176" s="15">
        <f>IF($C176="","",COUNTIF($G176:$M176,"&gt;0"))</f>
        <v/>
      </c>
      <c r="P176" s="23">
        <f>IF($C176="","",SUM($G176:$M176))</f>
        <v/>
      </c>
      <c r="Q176" s="23">
        <f>IF($C176="","",SUMPRODUCT(($G176:$M176&gt;'1. Rules &amp; Rates'!$C$7)*($G176:$M176-'1. Rules &amp; Rates'!$C$7)))</f>
        <v/>
      </c>
      <c r="R176" s="23">
        <f>IF($C176="","",MAX(0,$P176-'1. Rules &amp; Rates'!$C$8))</f>
        <v/>
      </c>
      <c r="S176" s="23">
        <f>IF($C176="","",IF($N176="",0,$N176))</f>
        <v/>
      </c>
      <c r="T176" s="24">
        <f>IF($C176="","",MAX($Q176,$R176,$S176))</f>
        <v/>
      </c>
      <c r="U176" s="25">
        <f>IF($C176="","",IF($T176=0,"—",IF(AND($R176&gt;$Q176,$R176&gt;=$S176),"Weekly",IF($S176&gt;MAX($Q176,$R176),"Rest day","Daily"))))</f>
        <v/>
      </c>
      <c r="V176" s="18">
        <f>IF($C176="","",IFERROR(VLOOKUP($C176,'2. Employees'!$C:$J,8,FALSE),""))</f>
        <v/>
      </c>
      <c r="W176" s="19">
        <f>IF($C176="","",$T176*$V176)</f>
        <v/>
      </c>
      <c r="X176" s="26">
        <f>IF($C176="","",IF($O176&gt;6,"More than six days. Section 26(1) does not allow it.",IF(AND($T176&gt;0,$F176&lt;&gt;"Yes"),"Overtime without consent recorded. First proviso to section 27.",IF(AND($R176&gt;$Q176,$R176&gt;=$S176),"Weekly basis pays more, so the weekly basis applies.",IF($S176&gt;MAX($Q176,$R176),"Rest day worked. Rule 6(4) pays it at the overtime rate.",IF($T176&gt;0,"Daily basis applies.",""))))))</f>
        <v/>
      </c>
    </row>
    <row r="177">
      <c r="B177" s="15" t="n">
        <v>171</v>
      </c>
      <c r="C177" s="16" t="n"/>
      <c r="D177" s="21">
        <f>IF($C177="","",IFERROR(VLOOKUP($C177,'2. Employees'!$C:$D,2,FALSE),"not on sheet 2"))</f>
        <v/>
      </c>
      <c r="E177" s="22" t="n"/>
      <c r="F177" s="14" t="n"/>
      <c r="G177" s="12" t="n"/>
      <c r="H177" s="12" t="n"/>
      <c r="I177" s="12" t="n"/>
      <c r="J177" s="12" t="n"/>
      <c r="K177" s="12" t="n"/>
      <c r="L177" s="12" t="n"/>
      <c r="M177" s="12" t="n"/>
      <c r="N177" s="12" t="n"/>
      <c r="O177" s="15">
        <f>IF($C177="","",COUNTIF($G177:$M177,"&gt;0"))</f>
        <v/>
      </c>
      <c r="P177" s="23">
        <f>IF($C177="","",SUM($G177:$M177))</f>
        <v/>
      </c>
      <c r="Q177" s="23">
        <f>IF($C177="","",SUMPRODUCT(($G177:$M177&gt;'1. Rules &amp; Rates'!$C$7)*($G177:$M177-'1. Rules &amp; Rates'!$C$7)))</f>
        <v/>
      </c>
      <c r="R177" s="23">
        <f>IF($C177="","",MAX(0,$P177-'1. Rules &amp; Rates'!$C$8))</f>
        <v/>
      </c>
      <c r="S177" s="23">
        <f>IF($C177="","",IF($N177="",0,$N177))</f>
        <v/>
      </c>
      <c r="T177" s="24">
        <f>IF($C177="","",MAX($Q177,$R177,$S177))</f>
        <v/>
      </c>
      <c r="U177" s="25">
        <f>IF($C177="","",IF($T177=0,"—",IF(AND($R177&gt;$Q177,$R177&gt;=$S177),"Weekly",IF($S177&gt;MAX($Q177,$R177),"Rest day","Daily"))))</f>
        <v/>
      </c>
      <c r="V177" s="18">
        <f>IF($C177="","",IFERROR(VLOOKUP($C177,'2. Employees'!$C:$J,8,FALSE),""))</f>
        <v/>
      </c>
      <c r="W177" s="19">
        <f>IF($C177="","",$T177*$V177)</f>
        <v/>
      </c>
      <c r="X177" s="26">
        <f>IF($C177="","",IF($O177&gt;6,"More than six days. Section 26(1) does not allow it.",IF(AND($T177&gt;0,$F177&lt;&gt;"Yes"),"Overtime without consent recorded. First proviso to section 27.",IF(AND($R177&gt;$Q177,$R177&gt;=$S177),"Weekly basis pays more, so the weekly basis applies.",IF($S177&gt;MAX($Q177,$R177),"Rest day worked. Rule 6(4) pays it at the overtime rate.",IF($T177&gt;0,"Daily basis applies.",""))))))</f>
        <v/>
      </c>
    </row>
    <row r="178">
      <c r="B178" s="15" t="n">
        <v>172</v>
      </c>
      <c r="C178" s="16" t="n"/>
      <c r="D178" s="21">
        <f>IF($C178="","",IFERROR(VLOOKUP($C178,'2. Employees'!$C:$D,2,FALSE),"not on sheet 2"))</f>
        <v/>
      </c>
      <c r="E178" s="22" t="n"/>
      <c r="F178" s="14" t="n"/>
      <c r="G178" s="12" t="n"/>
      <c r="H178" s="12" t="n"/>
      <c r="I178" s="12" t="n"/>
      <c r="J178" s="12" t="n"/>
      <c r="K178" s="12" t="n"/>
      <c r="L178" s="12" t="n"/>
      <c r="M178" s="12" t="n"/>
      <c r="N178" s="12" t="n"/>
      <c r="O178" s="15">
        <f>IF($C178="","",COUNTIF($G178:$M178,"&gt;0"))</f>
        <v/>
      </c>
      <c r="P178" s="23">
        <f>IF($C178="","",SUM($G178:$M178))</f>
        <v/>
      </c>
      <c r="Q178" s="23">
        <f>IF($C178="","",SUMPRODUCT(($G178:$M178&gt;'1. Rules &amp; Rates'!$C$7)*($G178:$M178-'1. Rules &amp; Rates'!$C$7)))</f>
        <v/>
      </c>
      <c r="R178" s="23">
        <f>IF($C178="","",MAX(0,$P178-'1. Rules &amp; Rates'!$C$8))</f>
        <v/>
      </c>
      <c r="S178" s="23">
        <f>IF($C178="","",IF($N178="",0,$N178))</f>
        <v/>
      </c>
      <c r="T178" s="24">
        <f>IF($C178="","",MAX($Q178,$R178,$S178))</f>
        <v/>
      </c>
      <c r="U178" s="25">
        <f>IF($C178="","",IF($T178=0,"—",IF(AND($R178&gt;$Q178,$R178&gt;=$S178),"Weekly",IF($S178&gt;MAX($Q178,$R178),"Rest day","Daily"))))</f>
        <v/>
      </c>
      <c r="V178" s="18">
        <f>IF($C178="","",IFERROR(VLOOKUP($C178,'2. Employees'!$C:$J,8,FALSE),""))</f>
        <v/>
      </c>
      <c r="W178" s="19">
        <f>IF($C178="","",$T178*$V178)</f>
        <v/>
      </c>
      <c r="X178" s="26">
        <f>IF($C178="","",IF($O178&gt;6,"More than six days. Section 26(1) does not allow it.",IF(AND($T178&gt;0,$F178&lt;&gt;"Yes"),"Overtime without consent recorded. First proviso to section 27.",IF(AND($R178&gt;$Q178,$R178&gt;=$S178),"Weekly basis pays more, so the weekly basis applies.",IF($S178&gt;MAX($Q178,$R178),"Rest day worked. Rule 6(4) pays it at the overtime rate.",IF($T178&gt;0,"Daily basis applies.",""))))))</f>
        <v/>
      </c>
    </row>
    <row r="179">
      <c r="B179" s="15" t="n">
        <v>173</v>
      </c>
      <c r="C179" s="16" t="n"/>
      <c r="D179" s="21">
        <f>IF($C179="","",IFERROR(VLOOKUP($C179,'2. Employees'!$C:$D,2,FALSE),"not on sheet 2"))</f>
        <v/>
      </c>
      <c r="E179" s="22" t="n"/>
      <c r="F179" s="14" t="n"/>
      <c r="G179" s="12" t="n"/>
      <c r="H179" s="12" t="n"/>
      <c r="I179" s="12" t="n"/>
      <c r="J179" s="12" t="n"/>
      <c r="K179" s="12" t="n"/>
      <c r="L179" s="12" t="n"/>
      <c r="M179" s="12" t="n"/>
      <c r="N179" s="12" t="n"/>
      <c r="O179" s="15">
        <f>IF($C179="","",COUNTIF($G179:$M179,"&gt;0"))</f>
        <v/>
      </c>
      <c r="P179" s="23">
        <f>IF($C179="","",SUM($G179:$M179))</f>
        <v/>
      </c>
      <c r="Q179" s="23">
        <f>IF($C179="","",SUMPRODUCT(($G179:$M179&gt;'1. Rules &amp; Rates'!$C$7)*($G179:$M179-'1. Rules &amp; Rates'!$C$7)))</f>
        <v/>
      </c>
      <c r="R179" s="23">
        <f>IF($C179="","",MAX(0,$P179-'1. Rules &amp; Rates'!$C$8))</f>
        <v/>
      </c>
      <c r="S179" s="23">
        <f>IF($C179="","",IF($N179="",0,$N179))</f>
        <v/>
      </c>
      <c r="T179" s="24">
        <f>IF($C179="","",MAX($Q179,$R179,$S179))</f>
        <v/>
      </c>
      <c r="U179" s="25">
        <f>IF($C179="","",IF($T179=0,"—",IF(AND($R179&gt;$Q179,$R179&gt;=$S179),"Weekly",IF($S179&gt;MAX($Q179,$R179),"Rest day","Daily"))))</f>
        <v/>
      </c>
      <c r="V179" s="18">
        <f>IF($C179="","",IFERROR(VLOOKUP($C179,'2. Employees'!$C:$J,8,FALSE),""))</f>
        <v/>
      </c>
      <c r="W179" s="19">
        <f>IF($C179="","",$T179*$V179)</f>
        <v/>
      </c>
      <c r="X179" s="26">
        <f>IF($C179="","",IF($O179&gt;6,"More than six days. Section 26(1) does not allow it.",IF(AND($T179&gt;0,$F179&lt;&gt;"Yes"),"Overtime without consent recorded. First proviso to section 27.",IF(AND($R179&gt;$Q179,$R179&gt;=$S179),"Weekly basis pays more, so the weekly basis applies.",IF($S179&gt;MAX($Q179,$R179),"Rest day worked. Rule 6(4) pays it at the overtime rate.",IF($T179&gt;0,"Daily basis applies.",""))))))</f>
        <v/>
      </c>
    </row>
    <row r="180">
      <c r="B180" s="15" t="n">
        <v>174</v>
      </c>
      <c r="C180" s="16" t="n"/>
      <c r="D180" s="21">
        <f>IF($C180="","",IFERROR(VLOOKUP($C180,'2. Employees'!$C:$D,2,FALSE),"not on sheet 2"))</f>
        <v/>
      </c>
      <c r="E180" s="22" t="n"/>
      <c r="F180" s="14" t="n"/>
      <c r="G180" s="12" t="n"/>
      <c r="H180" s="12" t="n"/>
      <c r="I180" s="12" t="n"/>
      <c r="J180" s="12" t="n"/>
      <c r="K180" s="12" t="n"/>
      <c r="L180" s="12" t="n"/>
      <c r="M180" s="12" t="n"/>
      <c r="N180" s="12" t="n"/>
      <c r="O180" s="15">
        <f>IF($C180="","",COUNTIF($G180:$M180,"&gt;0"))</f>
        <v/>
      </c>
      <c r="P180" s="23">
        <f>IF($C180="","",SUM($G180:$M180))</f>
        <v/>
      </c>
      <c r="Q180" s="23">
        <f>IF($C180="","",SUMPRODUCT(($G180:$M180&gt;'1. Rules &amp; Rates'!$C$7)*($G180:$M180-'1. Rules &amp; Rates'!$C$7)))</f>
        <v/>
      </c>
      <c r="R180" s="23">
        <f>IF($C180="","",MAX(0,$P180-'1. Rules &amp; Rates'!$C$8))</f>
        <v/>
      </c>
      <c r="S180" s="23">
        <f>IF($C180="","",IF($N180="",0,$N180))</f>
        <v/>
      </c>
      <c r="T180" s="24">
        <f>IF($C180="","",MAX($Q180,$R180,$S180))</f>
        <v/>
      </c>
      <c r="U180" s="25">
        <f>IF($C180="","",IF($T180=0,"—",IF(AND($R180&gt;$Q180,$R180&gt;=$S180),"Weekly",IF($S180&gt;MAX($Q180,$R180),"Rest day","Daily"))))</f>
        <v/>
      </c>
      <c r="V180" s="18">
        <f>IF($C180="","",IFERROR(VLOOKUP($C180,'2. Employees'!$C:$J,8,FALSE),""))</f>
        <v/>
      </c>
      <c r="W180" s="19">
        <f>IF($C180="","",$T180*$V180)</f>
        <v/>
      </c>
      <c r="X180" s="26">
        <f>IF($C180="","",IF($O180&gt;6,"More than six days. Section 26(1) does not allow it.",IF(AND($T180&gt;0,$F180&lt;&gt;"Yes"),"Overtime without consent recorded. First proviso to section 27.",IF(AND($R180&gt;$Q180,$R180&gt;=$S180),"Weekly basis pays more, so the weekly basis applies.",IF($S180&gt;MAX($Q180,$R180),"Rest day worked. Rule 6(4) pays it at the overtime rate.",IF($T180&gt;0,"Daily basis applies.",""))))))</f>
        <v/>
      </c>
    </row>
    <row r="181">
      <c r="B181" s="15" t="n">
        <v>175</v>
      </c>
      <c r="C181" s="16" t="n"/>
      <c r="D181" s="21">
        <f>IF($C181="","",IFERROR(VLOOKUP($C181,'2. Employees'!$C:$D,2,FALSE),"not on sheet 2"))</f>
        <v/>
      </c>
      <c r="E181" s="22" t="n"/>
      <c r="F181" s="14" t="n"/>
      <c r="G181" s="12" t="n"/>
      <c r="H181" s="12" t="n"/>
      <c r="I181" s="12" t="n"/>
      <c r="J181" s="12" t="n"/>
      <c r="K181" s="12" t="n"/>
      <c r="L181" s="12" t="n"/>
      <c r="M181" s="12" t="n"/>
      <c r="N181" s="12" t="n"/>
      <c r="O181" s="15">
        <f>IF($C181="","",COUNTIF($G181:$M181,"&gt;0"))</f>
        <v/>
      </c>
      <c r="P181" s="23">
        <f>IF($C181="","",SUM($G181:$M181))</f>
        <v/>
      </c>
      <c r="Q181" s="23">
        <f>IF($C181="","",SUMPRODUCT(($G181:$M181&gt;'1. Rules &amp; Rates'!$C$7)*($G181:$M181-'1. Rules &amp; Rates'!$C$7)))</f>
        <v/>
      </c>
      <c r="R181" s="23">
        <f>IF($C181="","",MAX(0,$P181-'1. Rules &amp; Rates'!$C$8))</f>
        <v/>
      </c>
      <c r="S181" s="23">
        <f>IF($C181="","",IF($N181="",0,$N181))</f>
        <v/>
      </c>
      <c r="T181" s="24">
        <f>IF($C181="","",MAX($Q181,$R181,$S181))</f>
        <v/>
      </c>
      <c r="U181" s="25">
        <f>IF($C181="","",IF($T181=0,"—",IF(AND($R181&gt;$Q181,$R181&gt;=$S181),"Weekly",IF($S181&gt;MAX($Q181,$R181),"Rest day","Daily"))))</f>
        <v/>
      </c>
      <c r="V181" s="18">
        <f>IF($C181="","",IFERROR(VLOOKUP($C181,'2. Employees'!$C:$J,8,FALSE),""))</f>
        <v/>
      </c>
      <c r="W181" s="19">
        <f>IF($C181="","",$T181*$V181)</f>
        <v/>
      </c>
      <c r="X181" s="26">
        <f>IF($C181="","",IF($O181&gt;6,"More than six days. Section 26(1) does not allow it.",IF(AND($T181&gt;0,$F181&lt;&gt;"Yes"),"Overtime without consent recorded. First proviso to section 27.",IF(AND($R181&gt;$Q181,$R181&gt;=$S181),"Weekly basis pays more, so the weekly basis applies.",IF($S181&gt;MAX($Q181,$R181),"Rest day worked. Rule 6(4) pays it at the overtime rate.",IF($T181&gt;0,"Daily basis applies.",""))))))</f>
        <v/>
      </c>
    </row>
    <row r="182">
      <c r="B182" s="15" t="n">
        <v>176</v>
      </c>
      <c r="C182" s="16" t="n"/>
      <c r="D182" s="21">
        <f>IF($C182="","",IFERROR(VLOOKUP($C182,'2. Employees'!$C:$D,2,FALSE),"not on sheet 2"))</f>
        <v/>
      </c>
      <c r="E182" s="22" t="n"/>
      <c r="F182" s="14" t="n"/>
      <c r="G182" s="12" t="n"/>
      <c r="H182" s="12" t="n"/>
      <c r="I182" s="12" t="n"/>
      <c r="J182" s="12" t="n"/>
      <c r="K182" s="12" t="n"/>
      <c r="L182" s="12" t="n"/>
      <c r="M182" s="12" t="n"/>
      <c r="N182" s="12" t="n"/>
      <c r="O182" s="15">
        <f>IF($C182="","",COUNTIF($G182:$M182,"&gt;0"))</f>
        <v/>
      </c>
      <c r="P182" s="23">
        <f>IF($C182="","",SUM($G182:$M182))</f>
        <v/>
      </c>
      <c r="Q182" s="23">
        <f>IF($C182="","",SUMPRODUCT(($G182:$M182&gt;'1. Rules &amp; Rates'!$C$7)*($G182:$M182-'1. Rules &amp; Rates'!$C$7)))</f>
        <v/>
      </c>
      <c r="R182" s="23">
        <f>IF($C182="","",MAX(0,$P182-'1. Rules &amp; Rates'!$C$8))</f>
        <v/>
      </c>
      <c r="S182" s="23">
        <f>IF($C182="","",IF($N182="",0,$N182))</f>
        <v/>
      </c>
      <c r="T182" s="24">
        <f>IF($C182="","",MAX($Q182,$R182,$S182))</f>
        <v/>
      </c>
      <c r="U182" s="25">
        <f>IF($C182="","",IF($T182=0,"—",IF(AND($R182&gt;$Q182,$R182&gt;=$S182),"Weekly",IF($S182&gt;MAX($Q182,$R182),"Rest day","Daily"))))</f>
        <v/>
      </c>
      <c r="V182" s="18">
        <f>IF($C182="","",IFERROR(VLOOKUP($C182,'2. Employees'!$C:$J,8,FALSE),""))</f>
        <v/>
      </c>
      <c r="W182" s="19">
        <f>IF($C182="","",$T182*$V182)</f>
        <v/>
      </c>
      <c r="X182" s="26">
        <f>IF($C182="","",IF($O182&gt;6,"More than six days. Section 26(1) does not allow it.",IF(AND($T182&gt;0,$F182&lt;&gt;"Yes"),"Overtime without consent recorded. First proviso to section 27.",IF(AND($R182&gt;$Q182,$R182&gt;=$S182),"Weekly basis pays more, so the weekly basis applies.",IF($S182&gt;MAX($Q182,$R182),"Rest day worked. Rule 6(4) pays it at the overtime rate.",IF($T182&gt;0,"Daily basis applies.",""))))))</f>
        <v/>
      </c>
    </row>
    <row r="183">
      <c r="B183" s="15" t="n">
        <v>177</v>
      </c>
      <c r="C183" s="16" t="n"/>
      <c r="D183" s="21">
        <f>IF($C183="","",IFERROR(VLOOKUP($C183,'2. Employees'!$C:$D,2,FALSE),"not on sheet 2"))</f>
        <v/>
      </c>
      <c r="E183" s="22" t="n"/>
      <c r="F183" s="14" t="n"/>
      <c r="G183" s="12" t="n"/>
      <c r="H183" s="12" t="n"/>
      <c r="I183" s="12" t="n"/>
      <c r="J183" s="12" t="n"/>
      <c r="K183" s="12" t="n"/>
      <c r="L183" s="12" t="n"/>
      <c r="M183" s="12" t="n"/>
      <c r="N183" s="12" t="n"/>
      <c r="O183" s="15">
        <f>IF($C183="","",COUNTIF($G183:$M183,"&gt;0"))</f>
        <v/>
      </c>
      <c r="P183" s="23">
        <f>IF($C183="","",SUM($G183:$M183))</f>
        <v/>
      </c>
      <c r="Q183" s="23">
        <f>IF($C183="","",SUMPRODUCT(($G183:$M183&gt;'1. Rules &amp; Rates'!$C$7)*($G183:$M183-'1. Rules &amp; Rates'!$C$7)))</f>
        <v/>
      </c>
      <c r="R183" s="23">
        <f>IF($C183="","",MAX(0,$P183-'1. Rules &amp; Rates'!$C$8))</f>
        <v/>
      </c>
      <c r="S183" s="23">
        <f>IF($C183="","",IF($N183="",0,$N183))</f>
        <v/>
      </c>
      <c r="T183" s="24">
        <f>IF($C183="","",MAX($Q183,$R183,$S183))</f>
        <v/>
      </c>
      <c r="U183" s="25">
        <f>IF($C183="","",IF($T183=0,"—",IF(AND($R183&gt;$Q183,$R183&gt;=$S183),"Weekly",IF($S183&gt;MAX($Q183,$R183),"Rest day","Daily"))))</f>
        <v/>
      </c>
      <c r="V183" s="18">
        <f>IF($C183="","",IFERROR(VLOOKUP($C183,'2. Employees'!$C:$J,8,FALSE),""))</f>
        <v/>
      </c>
      <c r="W183" s="19">
        <f>IF($C183="","",$T183*$V183)</f>
        <v/>
      </c>
      <c r="X183" s="26">
        <f>IF($C183="","",IF($O183&gt;6,"More than six days. Section 26(1) does not allow it.",IF(AND($T183&gt;0,$F183&lt;&gt;"Yes"),"Overtime without consent recorded. First proviso to section 27.",IF(AND($R183&gt;$Q183,$R183&gt;=$S183),"Weekly basis pays more, so the weekly basis applies.",IF($S183&gt;MAX($Q183,$R183),"Rest day worked. Rule 6(4) pays it at the overtime rate.",IF($T183&gt;0,"Daily basis applies.",""))))))</f>
        <v/>
      </c>
    </row>
    <row r="184">
      <c r="B184" s="15" t="n">
        <v>178</v>
      </c>
      <c r="C184" s="16" t="n"/>
      <c r="D184" s="21">
        <f>IF($C184="","",IFERROR(VLOOKUP($C184,'2. Employees'!$C:$D,2,FALSE),"not on sheet 2"))</f>
        <v/>
      </c>
      <c r="E184" s="22" t="n"/>
      <c r="F184" s="14" t="n"/>
      <c r="G184" s="12" t="n"/>
      <c r="H184" s="12" t="n"/>
      <c r="I184" s="12" t="n"/>
      <c r="J184" s="12" t="n"/>
      <c r="K184" s="12" t="n"/>
      <c r="L184" s="12" t="n"/>
      <c r="M184" s="12" t="n"/>
      <c r="N184" s="12" t="n"/>
      <c r="O184" s="15">
        <f>IF($C184="","",COUNTIF($G184:$M184,"&gt;0"))</f>
        <v/>
      </c>
      <c r="P184" s="23">
        <f>IF($C184="","",SUM($G184:$M184))</f>
        <v/>
      </c>
      <c r="Q184" s="23">
        <f>IF($C184="","",SUMPRODUCT(($G184:$M184&gt;'1. Rules &amp; Rates'!$C$7)*($G184:$M184-'1. Rules &amp; Rates'!$C$7)))</f>
        <v/>
      </c>
      <c r="R184" s="23">
        <f>IF($C184="","",MAX(0,$P184-'1. Rules &amp; Rates'!$C$8))</f>
        <v/>
      </c>
      <c r="S184" s="23">
        <f>IF($C184="","",IF($N184="",0,$N184))</f>
        <v/>
      </c>
      <c r="T184" s="24">
        <f>IF($C184="","",MAX($Q184,$R184,$S184))</f>
        <v/>
      </c>
      <c r="U184" s="25">
        <f>IF($C184="","",IF($T184=0,"—",IF(AND($R184&gt;$Q184,$R184&gt;=$S184),"Weekly",IF($S184&gt;MAX($Q184,$R184),"Rest day","Daily"))))</f>
        <v/>
      </c>
      <c r="V184" s="18">
        <f>IF($C184="","",IFERROR(VLOOKUP($C184,'2. Employees'!$C:$J,8,FALSE),""))</f>
        <v/>
      </c>
      <c r="W184" s="19">
        <f>IF($C184="","",$T184*$V184)</f>
        <v/>
      </c>
      <c r="X184" s="26">
        <f>IF($C184="","",IF($O184&gt;6,"More than six days. Section 26(1) does not allow it.",IF(AND($T184&gt;0,$F184&lt;&gt;"Yes"),"Overtime without consent recorded. First proviso to section 27.",IF(AND($R184&gt;$Q184,$R184&gt;=$S184),"Weekly basis pays more, so the weekly basis applies.",IF($S184&gt;MAX($Q184,$R184),"Rest day worked. Rule 6(4) pays it at the overtime rate.",IF($T184&gt;0,"Daily basis applies.",""))))))</f>
        <v/>
      </c>
    </row>
    <row r="185">
      <c r="B185" s="15" t="n">
        <v>179</v>
      </c>
      <c r="C185" s="16" t="n"/>
      <c r="D185" s="21">
        <f>IF($C185="","",IFERROR(VLOOKUP($C185,'2. Employees'!$C:$D,2,FALSE),"not on sheet 2"))</f>
        <v/>
      </c>
      <c r="E185" s="22" t="n"/>
      <c r="F185" s="14" t="n"/>
      <c r="G185" s="12" t="n"/>
      <c r="H185" s="12" t="n"/>
      <c r="I185" s="12" t="n"/>
      <c r="J185" s="12" t="n"/>
      <c r="K185" s="12" t="n"/>
      <c r="L185" s="12" t="n"/>
      <c r="M185" s="12" t="n"/>
      <c r="N185" s="12" t="n"/>
      <c r="O185" s="15">
        <f>IF($C185="","",COUNTIF($G185:$M185,"&gt;0"))</f>
        <v/>
      </c>
      <c r="P185" s="23">
        <f>IF($C185="","",SUM($G185:$M185))</f>
        <v/>
      </c>
      <c r="Q185" s="23">
        <f>IF($C185="","",SUMPRODUCT(($G185:$M185&gt;'1. Rules &amp; Rates'!$C$7)*($G185:$M185-'1. Rules &amp; Rates'!$C$7)))</f>
        <v/>
      </c>
      <c r="R185" s="23">
        <f>IF($C185="","",MAX(0,$P185-'1. Rules &amp; Rates'!$C$8))</f>
        <v/>
      </c>
      <c r="S185" s="23">
        <f>IF($C185="","",IF($N185="",0,$N185))</f>
        <v/>
      </c>
      <c r="T185" s="24">
        <f>IF($C185="","",MAX($Q185,$R185,$S185))</f>
        <v/>
      </c>
      <c r="U185" s="25">
        <f>IF($C185="","",IF($T185=0,"—",IF(AND($R185&gt;$Q185,$R185&gt;=$S185),"Weekly",IF($S185&gt;MAX($Q185,$R185),"Rest day","Daily"))))</f>
        <v/>
      </c>
      <c r="V185" s="18">
        <f>IF($C185="","",IFERROR(VLOOKUP($C185,'2. Employees'!$C:$J,8,FALSE),""))</f>
        <v/>
      </c>
      <c r="W185" s="19">
        <f>IF($C185="","",$T185*$V185)</f>
        <v/>
      </c>
      <c r="X185" s="26">
        <f>IF($C185="","",IF($O185&gt;6,"More than six days. Section 26(1) does not allow it.",IF(AND($T185&gt;0,$F185&lt;&gt;"Yes"),"Overtime without consent recorded. First proviso to section 27.",IF(AND($R185&gt;$Q185,$R185&gt;=$S185),"Weekly basis pays more, so the weekly basis applies.",IF($S185&gt;MAX($Q185,$R185),"Rest day worked. Rule 6(4) pays it at the overtime rate.",IF($T185&gt;0,"Daily basis applies.",""))))))</f>
        <v/>
      </c>
    </row>
    <row r="186">
      <c r="B186" s="15" t="n">
        <v>180</v>
      </c>
      <c r="C186" s="16" t="n"/>
      <c r="D186" s="21">
        <f>IF($C186="","",IFERROR(VLOOKUP($C186,'2. Employees'!$C:$D,2,FALSE),"not on sheet 2"))</f>
        <v/>
      </c>
      <c r="E186" s="22" t="n"/>
      <c r="F186" s="14" t="n"/>
      <c r="G186" s="12" t="n"/>
      <c r="H186" s="12" t="n"/>
      <c r="I186" s="12" t="n"/>
      <c r="J186" s="12" t="n"/>
      <c r="K186" s="12" t="n"/>
      <c r="L186" s="12" t="n"/>
      <c r="M186" s="12" t="n"/>
      <c r="N186" s="12" t="n"/>
      <c r="O186" s="15">
        <f>IF($C186="","",COUNTIF($G186:$M186,"&gt;0"))</f>
        <v/>
      </c>
      <c r="P186" s="23">
        <f>IF($C186="","",SUM($G186:$M186))</f>
        <v/>
      </c>
      <c r="Q186" s="23">
        <f>IF($C186="","",SUMPRODUCT(($G186:$M186&gt;'1. Rules &amp; Rates'!$C$7)*($G186:$M186-'1. Rules &amp; Rates'!$C$7)))</f>
        <v/>
      </c>
      <c r="R186" s="23">
        <f>IF($C186="","",MAX(0,$P186-'1. Rules &amp; Rates'!$C$8))</f>
        <v/>
      </c>
      <c r="S186" s="23">
        <f>IF($C186="","",IF($N186="",0,$N186))</f>
        <v/>
      </c>
      <c r="T186" s="24">
        <f>IF($C186="","",MAX($Q186,$R186,$S186))</f>
        <v/>
      </c>
      <c r="U186" s="25">
        <f>IF($C186="","",IF($T186=0,"—",IF(AND($R186&gt;$Q186,$R186&gt;=$S186),"Weekly",IF($S186&gt;MAX($Q186,$R186),"Rest day","Daily"))))</f>
        <v/>
      </c>
      <c r="V186" s="18">
        <f>IF($C186="","",IFERROR(VLOOKUP($C186,'2. Employees'!$C:$J,8,FALSE),""))</f>
        <v/>
      </c>
      <c r="W186" s="19">
        <f>IF($C186="","",$T186*$V186)</f>
        <v/>
      </c>
      <c r="X186" s="26">
        <f>IF($C186="","",IF($O186&gt;6,"More than six days. Section 26(1) does not allow it.",IF(AND($T186&gt;0,$F186&lt;&gt;"Yes"),"Overtime without consent recorded. First proviso to section 27.",IF(AND($R186&gt;$Q186,$R186&gt;=$S186),"Weekly basis pays more, so the weekly basis applies.",IF($S186&gt;MAX($Q186,$R186),"Rest day worked. Rule 6(4) pays it at the overtime rate.",IF($T186&gt;0,"Daily basis applies.",""))))))</f>
        <v/>
      </c>
    </row>
    <row r="187">
      <c r="B187" s="15" t="n">
        <v>181</v>
      </c>
      <c r="C187" s="16" t="n"/>
      <c r="D187" s="21">
        <f>IF($C187="","",IFERROR(VLOOKUP($C187,'2. Employees'!$C:$D,2,FALSE),"not on sheet 2"))</f>
        <v/>
      </c>
      <c r="E187" s="22" t="n"/>
      <c r="F187" s="14" t="n"/>
      <c r="G187" s="12" t="n"/>
      <c r="H187" s="12" t="n"/>
      <c r="I187" s="12" t="n"/>
      <c r="J187" s="12" t="n"/>
      <c r="K187" s="12" t="n"/>
      <c r="L187" s="12" t="n"/>
      <c r="M187" s="12" t="n"/>
      <c r="N187" s="12" t="n"/>
      <c r="O187" s="15">
        <f>IF($C187="","",COUNTIF($G187:$M187,"&gt;0"))</f>
        <v/>
      </c>
      <c r="P187" s="23">
        <f>IF($C187="","",SUM($G187:$M187))</f>
        <v/>
      </c>
      <c r="Q187" s="23">
        <f>IF($C187="","",SUMPRODUCT(($G187:$M187&gt;'1. Rules &amp; Rates'!$C$7)*($G187:$M187-'1. Rules &amp; Rates'!$C$7)))</f>
        <v/>
      </c>
      <c r="R187" s="23">
        <f>IF($C187="","",MAX(0,$P187-'1. Rules &amp; Rates'!$C$8))</f>
        <v/>
      </c>
      <c r="S187" s="23">
        <f>IF($C187="","",IF($N187="",0,$N187))</f>
        <v/>
      </c>
      <c r="T187" s="24">
        <f>IF($C187="","",MAX($Q187,$R187,$S187))</f>
        <v/>
      </c>
      <c r="U187" s="25">
        <f>IF($C187="","",IF($T187=0,"—",IF(AND($R187&gt;$Q187,$R187&gt;=$S187),"Weekly",IF($S187&gt;MAX($Q187,$R187),"Rest day","Daily"))))</f>
        <v/>
      </c>
      <c r="V187" s="18">
        <f>IF($C187="","",IFERROR(VLOOKUP($C187,'2. Employees'!$C:$J,8,FALSE),""))</f>
        <v/>
      </c>
      <c r="W187" s="19">
        <f>IF($C187="","",$T187*$V187)</f>
        <v/>
      </c>
      <c r="X187" s="26">
        <f>IF($C187="","",IF($O187&gt;6,"More than six days. Section 26(1) does not allow it.",IF(AND($T187&gt;0,$F187&lt;&gt;"Yes"),"Overtime without consent recorded. First proviso to section 27.",IF(AND($R187&gt;$Q187,$R187&gt;=$S187),"Weekly basis pays more, so the weekly basis applies.",IF($S187&gt;MAX($Q187,$R187),"Rest day worked. Rule 6(4) pays it at the overtime rate.",IF($T187&gt;0,"Daily basis applies.",""))))))</f>
        <v/>
      </c>
    </row>
    <row r="188">
      <c r="B188" s="15" t="n">
        <v>182</v>
      </c>
      <c r="C188" s="16" t="n"/>
      <c r="D188" s="21">
        <f>IF($C188="","",IFERROR(VLOOKUP($C188,'2. Employees'!$C:$D,2,FALSE),"not on sheet 2"))</f>
        <v/>
      </c>
      <c r="E188" s="22" t="n"/>
      <c r="F188" s="14" t="n"/>
      <c r="G188" s="12" t="n"/>
      <c r="H188" s="12" t="n"/>
      <c r="I188" s="12" t="n"/>
      <c r="J188" s="12" t="n"/>
      <c r="K188" s="12" t="n"/>
      <c r="L188" s="12" t="n"/>
      <c r="M188" s="12" t="n"/>
      <c r="N188" s="12" t="n"/>
      <c r="O188" s="15">
        <f>IF($C188="","",COUNTIF($G188:$M188,"&gt;0"))</f>
        <v/>
      </c>
      <c r="P188" s="23">
        <f>IF($C188="","",SUM($G188:$M188))</f>
        <v/>
      </c>
      <c r="Q188" s="23">
        <f>IF($C188="","",SUMPRODUCT(($G188:$M188&gt;'1. Rules &amp; Rates'!$C$7)*($G188:$M188-'1. Rules &amp; Rates'!$C$7)))</f>
        <v/>
      </c>
      <c r="R188" s="23">
        <f>IF($C188="","",MAX(0,$P188-'1. Rules &amp; Rates'!$C$8))</f>
        <v/>
      </c>
      <c r="S188" s="23">
        <f>IF($C188="","",IF($N188="",0,$N188))</f>
        <v/>
      </c>
      <c r="T188" s="24">
        <f>IF($C188="","",MAX($Q188,$R188,$S188))</f>
        <v/>
      </c>
      <c r="U188" s="25">
        <f>IF($C188="","",IF($T188=0,"—",IF(AND($R188&gt;$Q188,$R188&gt;=$S188),"Weekly",IF($S188&gt;MAX($Q188,$R188),"Rest day","Daily"))))</f>
        <v/>
      </c>
      <c r="V188" s="18">
        <f>IF($C188="","",IFERROR(VLOOKUP($C188,'2. Employees'!$C:$J,8,FALSE),""))</f>
        <v/>
      </c>
      <c r="W188" s="19">
        <f>IF($C188="","",$T188*$V188)</f>
        <v/>
      </c>
      <c r="X188" s="26">
        <f>IF($C188="","",IF($O188&gt;6,"More than six days. Section 26(1) does not allow it.",IF(AND($T188&gt;0,$F188&lt;&gt;"Yes"),"Overtime without consent recorded. First proviso to section 27.",IF(AND($R188&gt;$Q188,$R188&gt;=$S188),"Weekly basis pays more, so the weekly basis applies.",IF($S188&gt;MAX($Q188,$R188),"Rest day worked. Rule 6(4) pays it at the overtime rate.",IF($T188&gt;0,"Daily basis applies.",""))))))</f>
        <v/>
      </c>
    </row>
    <row r="189">
      <c r="B189" s="15" t="n">
        <v>183</v>
      </c>
      <c r="C189" s="16" t="n"/>
      <c r="D189" s="21">
        <f>IF($C189="","",IFERROR(VLOOKUP($C189,'2. Employees'!$C:$D,2,FALSE),"not on sheet 2"))</f>
        <v/>
      </c>
      <c r="E189" s="22" t="n"/>
      <c r="F189" s="14" t="n"/>
      <c r="G189" s="12" t="n"/>
      <c r="H189" s="12" t="n"/>
      <c r="I189" s="12" t="n"/>
      <c r="J189" s="12" t="n"/>
      <c r="K189" s="12" t="n"/>
      <c r="L189" s="12" t="n"/>
      <c r="M189" s="12" t="n"/>
      <c r="N189" s="12" t="n"/>
      <c r="O189" s="15">
        <f>IF($C189="","",COUNTIF($G189:$M189,"&gt;0"))</f>
        <v/>
      </c>
      <c r="P189" s="23">
        <f>IF($C189="","",SUM($G189:$M189))</f>
        <v/>
      </c>
      <c r="Q189" s="23">
        <f>IF($C189="","",SUMPRODUCT(($G189:$M189&gt;'1. Rules &amp; Rates'!$C$7)*($G189:$M189-'1. Rules &amp; Rates'!$C$7)))</f>
        <v/>
      </c>
      <c r="R189" s="23">
        <f>IF($C189="","",MAX(0,$P189-'1. Rules &amp; Rates'!$C$8))</f>
        <v/>
      </c>
      <c r="S189" s="23">
        <f>IF($C189="","",IF($N189="",0,$N189))</f>
        <v/>
      </c>
      <c r="T189" s="24">
        <f>IF($C189="","",MAX($Q189,$R189,$S189))</f>
        <v/>
      </c>
      <c r="U189" s="25">
        <f>IF($C189="","",IF($T189=0,"—",IF(AND($R189&gt;$Q189,$R189&gt;=$S189),"Weekly",IF($S189&gt;MAX($Q189,$R189),"Rest day","Daily"))))</f>
        <v/>
      </c>
      <c r="V189" s="18">
        <f>IF($C189="","",IFERROR(VLOOKUP($C189,'2. Employees'!$C:$J,8,FALSE),""))</f>
        <v/>
      </c>
      <c r="W189" s="19">
        <f>IF($C189="","",$T189*$V189)</f>
        <v/>
      </c>
      <c r="X189" s="26">
        <f>IF($C189="","",IF($O189&gt;6,"More than six days. Section 26(1) does not allow it.",IF(AND($T189&gt;0,$F189&lt;&gt;"Yes"),"Overtime without consent recorded. First proviso to section 27.",IF(AND($R189&gt;$Q189,$R189&gt;=$S189),"Weekly basis pays more, so the weekly basis applies.",IF($S189&gt;MAX($Q189,$R189),"Rest day worked. Rule 6(4) pays it at the overtime rate.",IF($T189&gt;0,"Daily basis applies.",""))))))</f>
        <v/>
      </c>
    </row>
    <row r="190">
      <c r="B190" s="15" t="n">
        <v>184</v>
      </c>
      <c r="C190" s="16" t="n"/>
      <c r="D190" s="21">
        <f>IF($C190="","",IFERROR(VLOOKUP($C190,'2. Employees'!$C:$D,2,FALSE),"not on sheet 2"))</f>
        <v/>
      </c>
      <c r="E190" s="22" t="n"/>
      <c r="F190" s="14" t="n"/>
      <c r="G190" s="12" t="n"/>
      <c r="H190" s="12" t="n"/>
      <c r="I190" s="12" t="n"/>
      <c r="J190" s="12" t="n"/>
      <c r="K190" s="12" t="n"/>
      <c r="L190" s="12" t="n"/>
      <c r="M190" s="12" t="n"/>
      <c r="N190" s="12" t="n"/>
      <c r="O190" s="15">
        <f>IF($C190="","",COUNTIF($G190:$M190,"&gt;0"))</f>
        <v/>
      </c>
      <c r="P190" s="23">
        <f>IF($C190="","",SUM($G190:$M190))</f>
        <v/>
      </c>
      <c r="Q190" s="23">
        <f>IF($C190="","",SUMPRODUCT(($G190:$M190&gt;'1. Rules &amp; Rates'!$C$7)*($G190:$M190-'1. Rules &amp; Rates'!$C$7)))</f>
        <v/>
      </c>
      <c r="R190" s="23">
        <f>IF($C190="","",MAX(0,$P190-'1. Rules &amp; Rates'!$C$8))</f>
        <v/>
      </c>
      <c r="S190" s="23">
        <f>IF($C190="","",IF($N190="",0,$N190))</f>
        <v/>
      </c>
      <c r="T190" s="24">
        <f>IF($C190="","",MAX($Q190,$R190,$S190))</f>
        <v/>
      </c>
      <c r="U190" s="25">
        <f>IF($C190="","",IF($T190=0,"—",IF(AND($R190&gt;$Q190,$R190&gt;=$S190),"Weekly",IF($S190&gt;MAX($Q190,$R190),"Rest day","Daily"))))</f>
        <v/>
      </c>
      <c r="V190" s="18">
        <f>IF($C190="","",IFERROR(VLOOKUP($C190,'2. Employees'!$C:$J,8,FALSE),""))</f>
        <v/>
      </c>
      <c r="W190" s="19">
        <f>IF($C190="","",$T190*$V190)</f>
        <v/>
      </c>
      <c r="X190" s="26">
        <f>IF($C190="","",IF($O190&gt;6,"More than six days. Section 26(1) does not allow it.",IF(AND($T190&gt;0,$F190&lt;&gt;"Yes"),"Overtime without consent recorded. First proviso to section 27.",IF(AND($R190&gt;$Q190,$R190&gt;=$S190),"Weekly basis pays more, so the weekly basis applies.",IF($S190&gt;MAX($Q190,$R190),"Rest day worked. Rule 6(4) pays it at the overtime rate.",IF($T190&gt;0,"Daily basis applies.",""))))))</f>
        <v/>
      </c>
    </row>
    <row r="191">
      <c r="B191" s="15" t="n">
        <v>185</v>
      </c>
      <c r="C191" s="16" t="n"/>
      <c r="D191" s="21">
        <f>IF($C191="","",IFERROR(VLOOKUP($C191,'2. Employees'!$C:$D,2,FALSE),"not on sheet 2"))</f>
        <v/>
      </c>
      <c r="E191" s="22" t="n"/>
      <c r="F191" s="14" t="n"/>
      <c r="G191" s="12" t="n"/>
      <c r="H191" s="12" t="n"/>
      <c r="I191" s="12" t="n"/>
      <c r="J191" s="12" t="n"/>
      <c r="K191" s="12" t="n"/>
      <c r="L191" s="12" t="n"/>
      <c r="M191" s="12" t="n"/>
      <c r="N191" s="12" t="n"/>
      <c r="O191" s="15">
        <f>IF($C191="","",COUNTIF($G191:$M191,"&gt;0"))</f>
        <v/>
      </c>
      <c r="P191" s="23">
        <f>IF($C191="","",SUM($G191:$M191))</f>
        <v/>
      </c>
      <c r="Q191" s="23">
        <f>IF($C191="","",SUMPRODUCT(($G191:$M191&gt;'1. Rules &amp; Rates'!$C$7)*($G191:$M191-'1. Rules &amp; Rates'!$C$7)))</f>
        <v/>
      </c>
      <c r="R191" s="23">
        <f>IF($C191="","",MAX(0,$P191-'1. Rules &amp; Rates'!$C$8))</f>
        <v/>
      </c>
      <c r="S191" s="23">
        <f>IF($C191="","",IF($N191="",0,$N191))</f>
        <v/>
      </c>
      <c r="T191" s="24">
        <f>IF($C191="","",MAX($Q191,$R191,$S191))</f>
        <v/>
      </c>
      <c r="U191" s="25">
        <f>IF($C191="","",IF($T191=0,"—",IF(AND($R191&gt;$Q191,$R191&gt;=$S191),"Weekly",IF($S191&gt;MAX($Q191,$R191),"Rest day","Daily"))))</f>
        <v/>
      </c>
      <c r="V191" s="18">
        <f>IF($C191="","",IFERROR(VLOOKUP($C191,'2. Employees'!$C:$J,8,FALSE),""))</f>
        <v/>
      </c>
      <c r="W191" s="19">
        <f>IF($C191="","",$T191*$V191)</f>
        <v/>
      </c>
      <c r="X191" s="26">
        <f>IF($C191="","",IF($O191&gt;6,"More than six days. Section 26(1) does not allow it.",IF(AND($T191&gt;0,$F191&lt;&gt;"Yes"),"Overtime without consent recorded. First proviso to section 27.",IF(AND($R191&gt;$Q191,$R191&gt;=$S191),"Weekly basis pays more, so the weekly basis applies.",IF($S191&gt;MAX($Q191,$R191),"Rest day worked. Rule 6(4) pays it at the overtime rate.",IF($T191&gt;0,"Daily basis applies.",""))))))</f>
        <v/>
      </c>
    </row>
    <row r="192">
      <c r="B192" s="15" t="n">
        <v>186</v>
      </c>
      <c r="C192" s="16" t="n"/>
      <c r="D192" s="21">
        <f>IF($C192="","",IFERROR(VLOOKUP($C192,'2. Employees'!$C:$D,2,FALSE),"not on sheet 2"))</f>
        <v/>
      </c>
      <c r="E192" s="22" t="n"/>
      <c r="F192" s="14" t="n"/>
      <c r="G192" s="12" t="n"/>
      <c r="H192" s="12" t="n"/>
      <c r="I192" s="12" t="n"/>
      <c r="J192" s="12" t="n"/>
      <c r="K192" s="12" t="n"/>
      <c r="L192" s="12" t="n"/>
      <c r="M192" s="12" t="n"/>
      <c r="N192" s="12" t="n"/>
      <c r="O192" s="15">
        <f>IF($C192="","",COUNTIF($G192:$M192,"&gt;0"))</f>
        <v/>
      </c>
      <c r="P192" s="23">
        <f>IF($C192="","",SUM($G192:$M192))</f>
        <v/>
      </c>
      <c r="Q192" s="23">
        <f>IF($C192="","",SUMPRODUCT(($G192:$M192&gt;'1. Rules &amp; Rates'!$C$7)*($G192:$M192-'1. Rules &amp; Rates'!$C$7)))</f>
        <v/>
      </c>
      <c r="R192" s="23">
        <f>IF($C192="","",MAX(0,$P192-'1. Rules &amp; Rates'!$C$8))</f>
        <v/>
      </c>
      <c r="S192" s="23">
        <f>IF($C192="","",IF($N192="",0,$N192))</f>
        <v/>
      </c>
      <c r="T192" s="24">
        <f>IF($C192="","",MAX($Q192,$R192,$S192))</f>
        <v/>
      </c>
      <c r="U192" s="25">
        <f>IF($C192="","",IF($T192=0,"—",IF(AND($R192&gt;$Q192,$R192&gt;=$S192),"Weekly",IF($S192&gt;MAX($Q192,$R192),"Rest day","Daily"))))</f>
        <v/>
      </c>
      <c r="V192" s="18">
        <f>IF($C192="","",IFERROR(VLOOKUP($C192,'2. Employees'!$C:$J,8,FALSE),""))</f>
        <v/>
      </c>
      <c r="W192" s="19">
        <f>IF($C192="","",$T192*$V192)</f>
        <v/>
      </c>
      <c r="X192" s="26">
        <f>IF($C192="","",IF($O192&gt;6,"More than six days. Section 26(1) does not allow it.",IF(AND($T192&gt;0,$F192&lt;&gt;"Yes"),"Overtime without consent recorded. First proviso to section 27.",IF(AND($R192&gt;$Q192,$R192&gt;=$S192),"Weekly basis pays more, so the weekly basis applies.",IF($S192&gt;MAX($Q192,$R192),"Rest day worked. Rule 6(4) pays it at the overtime rate.",IF($T192&gt;0,"Daily basis applies.",""))))))</f>
        <v/>
      </c>
    </row>
    <row r="193">
      <c r="B193" s="15" t="n">
        <v>187</v>
      </c>
      <c r="C193" s="16" t="n"/>
      <c r="D193" s="21">
        <f>IF($C193="","",IFERROR(VLOOKUP($C193,'2. Employees'!$C:$D,2,FALSE),"not on sheet 2"))</f>
        <v/>
      </c>
      <c r="E193" s="22" t="n"/>
      <c r="F193" s="14" t="n"/>
      <c r="G193" s="12" t="n"/>
      <c r="H193" s="12" t="n"/>
      <c r="I193" s="12" t="n"/>
      <c r="J193" s="12" t="n"/>
      <c r="K193" s="12" t="n"/>
      <c r="L193" s="12" t="n"/>
      <c r="M193" s="12" t="n"/>
      <c r="N193" s="12" t="n"/>
      <c r="O193" s="15">
        <f>IF($C193="","",COUNTIF($G193:$M193,"&gt;0"))</f>
        <v/>
      </c>
      <c r="P193" s="23">
        <f>IF($C193="","",SUM($G193:$M193))</f>
        <v/>
      </c>
      <c r="Q193" s="23">
        <f>IF($C193="","",SUMPRODUCT(($G193:$M193&gt;'1. Rules &amp; Rates'!$C$7)*($G193:$M193-'1. Rules &amp; Rates'!$C$7)))</f>
        <v/>
      </c>
      <c r="R193" s="23">
        <f>IF($C193="","",MAX(0,$P193-'1. Rules &amp; Rates'!$C$8))</f>
        <v/>
      </c>
      <c r="S193" s="23">
        <f>IF($C193="","",IF($N193="",0,$N193))</f>
        <v/>
      </c>
      <c r="T193" s="24">
        <f>IF($C193="","",MAX($Q193,$R193,$S193))</f>
        <v/>
      </c>
      <c r="U193" s="25">
        <f>IF($C193="","",IF($T193=0,"—",IF(AND($R193&gt;$Q193,$R193&gt;=$S193),"Weekly",IF($S193&gt;MAX($Q193,$R193),"Rest day","Daily"))))</f>
        <v/>
      </c>
      <c r="V193" s="18">
        <f>IF($C193="","",IFERROR(VLOOKUP($C193,'2. Employees'!$C:$J,8,FALSE),""))</f>
        <v/>
      </c>
      <c r="W193" s="19">
        <f>IF($C193="","",$T193*$V193)</f>
        <v/>
      </c>
      <c r="X193" s="26">
        <f>IF($C193="","",IF($O193&gt;6,"More than six days. Section 26(1) does not allow it.",IF(AND($T193&gt;0,$F193&lt;&gt;"Yes"),"Overtime without consent recorded. First proviso to section 27.",IF(AND($R193&gt;$Q193,$R193&gt;=$S193),"Weekly basis pays more, so the weekly basis applies.",IF($S193&gt;MAX($Q193,$R193),"Rest day worked. Rule 6(4) pays it at the overtime rate.",IF($T193&gt;0,"Daily basis applies.",""))))))</f>
        <v/>
      </c>
    </row>
    <row r="194">
      <c r="B194" s="15" t="n">
        <v>188</v>
      </c>
      <c r="C194" s="16" t="n"/>
      <c r="D194" s="21">
        <f>IF($C194="","",IFERROR(VLOOKUP($C194,'2. Employees'!$C:$D,2,FALSE),"not on sheet 2"))</f>
        <v/>
      </c>
      <c r="E194" s="22" t="n"/>
      <c r="F194" s="14" t="n"/>
      <c r="G194" s="12" t="n"/>
      <c r="H194" s="12" t="n"/>
      <c r="I194" s="12" t="n"/>
      <c r="J194" s="12" t="n"/>
      <c r="K194" s="12" t="n"/>
      <c r="L194" s="12" t="n"/>
      <c r="M194" s="12" t="n"/>
      <c r="N194" s="12" t="n"/>
      <c r="O194" s="15">
        <f>IF($C194="","",COUNTIF($G194:$M194,"&gt;0"))</f>
        <v/>
      </c>
      <c r="P194" s="23">
        <f>IF($C194="","",SUM($G194:$M194))</f>
        <v/>
      </c>
      <c r="Q194" s="23">
        <f>IF($C194="","",SUMPRODUCT(($G194:$M194&gt;'1. Rules &amp; Rates'!$C$7)*($G194:$M194-'1. Rules &amp; Rates'!$C$7)))</f>
        <v/>
      </c>
      <c r="R194" s="23">
        <f>IF($C194="","",MAX(0,$P194-'1. Rules &amp; Rates'!$C$8))</f>
        <v/>
      </c>
      <c r="S194" s="23">
        <f>IF($C194="","",IF($N194="",0,$N194))</f>
        <v/>
      </c>
      <c r="T194" s="24">
        <f>IF($C194="","",MAX($Q194,$R194,$S194))</f>
        <v/>
      </c>
      <c r="U194" s="25">
        <f>IF($C194="","",IF($T194=0,"—",IF(AND($R194&gt;$Q194,$R194&gt;=$S194),"Weekly",IF($S194&gt;MAX($Q194,$R194),"Rest day","Daily"))))</f>
        <v/>
      </c>
      <c r="V194" s="18">
        <f>IF($C194="","",IFERROR(VLOOKUP($C194,'2. Employees'!$C:$J,8,FALSE),""))</f>
        <v/>
      </c>
      <c r="W194" s="19">
        <f>IF($C194="","",$T194*$V194)</f>
        <v/>
      </c>
      <c r="X194" s="26">
        <f>IF($C194="","",IF($O194&gt;6,"More than six days. Section 26(1) does not allow it.",IF(AND($T194&gt;0,$F194&lt;&gt;"Yes"),"Overtime without consent recorded. First proviso to section 27.",IF(AND($R194&gt;$Q194,$R194&gt;=$S194),"Weekly basis pays more, so the weekly basis applies.",IF($S194&gt;MAX($Q194,$R194),"Rest day worked. Rule 6(4) pays it at the overtime rate.",IF($T194&gt;0,"Daily basis applies.",""))))))</f>
        <v/>
      </c>
    </row>
    <row r="195">
      <c r="B195" s="15" t="n">
        <v>189</v>
      </c>
      <c r="C195" s="16" t="n"/>
      <c r="D195" s="21">
        <f>IF($C195="","",IFERROR(VLOOKUP($C195,'2. Employees'!$C:$D,2,FALSE),"not on sheet 2"))</f>
        <v/>
      </c>
      <c r="E195" s="22" t="n"/>
      <c r="F195" s="14" t="n"/>
      <c r="G195" s="12" t="n"/>
      <c r="H195" s="12" t="n"/>
      <c r="I195" s="12" t="n"/>
      <c r="J195" s="12" t="n"/>
      <c r="K195" s="12" t="n"/>
      <c r="L195" s="12" t="n"/>
      <c r="M195" s="12" t="n"/>
      <c r="N195" s="12" t="n"/>
      <c r="O195" s="15">
        <f>IF($C195="","",COUNTIF($G195:$M195,"&gt;0"))</f>
        <v/>
      </c>
      <c r="P195" s="23">
        <f>IF($C195="","",SUM($G195:$M195))</f>
        <v/>
      </c>
      <c r="Q195" s="23">
        <f>IF($C195="","",SUMPRODUCT(($G195:$M195&gt;'1. Rules &amp; Rates'!$C$7)*($G195:$M195-'1. Rules &amp; Rates'!$C$7)))</f>
        <v/>
      </c>
      <c r="R195" s="23">
        <f>IF($C195="","",MAX(0,$P195-'1. Rules &amp; Rates'!$C$8))</f>
        <v/>
      </c>
      <c r="S195" s="23">
        <f>IF($C195="","",IF($N195="",0,$N195))</f>
        <v/>
      </c>
      <c r="T195" s="24">
        <f>IF($C195="","",MAX($Q195,$R195,$S195))</f>
        <v/>
      </c>
      <c r="U195" s="25">
        <f>IF($C195="","",IF($T195=0,"—",IF(AND($R195&gt;$Q195,$R195&gt;=$S195),"Weekly",IF($S195&gt;MAX($Q195,$R195),"Rest day","Daily"))))</f>
        <v/>
      </c>
      <c r="V195" s="18">
        <f>IF($C195="","",IFERROR(VLOOKUP($C195,'2. Employees'!$C:$J,8,FALSE),""))</f>
        <v/>
      </c>
      <c r="W195" s="19">
        <f>IF($C195="","",$T195*$V195)</f>
        <v/>
      </c>
      <c r="X195" s="26">
        <f>IF($C195="","",IF($O195&gt;6,"More than six days. Section 26(1) does not allow it.",IF(AND($T195&gt;0,$F195&lt;&gt;"Yes"),"Overtime without consent recorded. First proviso to section 27.",IF(AND($R195&gt;$Q195,$R195&gt;=$S195),"Weekly basis pays more, so the weekly basis applies.",IF($S195&gt;MAX($Q195,$R195),"Rest day worked. Rule 6(4) pays it at the overtime rate.",IF($T195&gt;0,"Daily basis applies.",""))))))</f>
        <v/>
      </c>
    </row>
    <row r="196">
      <c r="B196" s="15" t="n">
        <v>190</v>
      </c>
      <c r="C196" s="16" t="n"/>
      <c r="D196" s="21">
        <f>IF($C196="","",IFERROR(VLOOKUP($C196,'2. Employees'!$C:$D,2,FALSE),"not on sheet 2"))</f>
        <v/>
      </c>
      <c r="E196" s="22" t="n"/>
      <c r="F196" s="14" t="n"/>
      <c r="G196" s="12" t="n"/>
      <c r="H196" s="12" t="n"/>
      <c r="I196" s="12" t="n"/>
      <c r="J196" s="12" t="n"/>
      <c r="K196" s="12" t="n"/>
      <c r="L196" s="12" t="n"/>
      <c r="M196" s="12" t="n"/>
      <c r="N196" s="12" t="n"/>
      <c r="O196" s="15">
        <f>IF($C196="","",COUNTIF($G196:$M196,"&gt;0"))</f>
        <v/>
      </c>
      <c r="P196" s="23">
        <f>IF($C196="","",SUM($G196:$M196))</f>
        <v/>
      </c>
      <c r="Q196" s="23">
        <f>IF($C196="","",SUMPRODUCT(($G196:$M196&gt;'1. Rules &amp; Rates'!$C$7)*($G196:$M196-'1. Rules &amp; Rates'!$C$7)))</f>
        <v/>
      </c>
      <c r="R196" s="23">
        <f>IF($C196="","",MAX(0,$P196-'1. Rules &amp; Rates'!$C$8))</f>
        <v/>
      </c>
      <c r="S196" s="23">
        <f>IF($C196="","",IF($N196="",0,$N196))</f>
        <v/>
      </c>
      <c r="T196" s="24">
        <f>IF($C196="","",MAX($Q196,$R196,$S196))</f>
        <v/>
      </c>
      <c r="U196" s="25">
        <f>IF($C196="","",IF($T196=0,"—",IF(AND($R196&gt;$Q196,$R196&gt;=$S196),"Weekly",IF($S196&gt;MAX($Q196,$R196),"Rest day","Daily"))))</f>
        <v/>
      </c>
      <c r="V196" s="18">
        <f>IF($C196="","",IFERROR(VLOOKUP($C196,'2. Employees'!$C:$J,8,FALSE),""))</f>
        <v/>
      </c>
      <c r="W196" s="19">
        <f>IF($C196="","",$T196*$V196)</f>
        <v/>
      </c>
      <c r="X196" s="26">
        <f>IF($C196="","",IF($O196&gt;6,"More than six days. Section 26(1) does not allow it.",IF(AND($T196&gt;0,$F196&lt;&gt;"Yes"),"Overtime without consent recorded. First proviso to section 27.",IF(AND($R196&gt;$Q196,$R196&gt;=$S196),"Weekly basis pays more, so the weekly basis applies.",IF($S196&gt;MAX($Q196,$R196),"Rest day worked. Rule 6(4) pays it at the overtime rate.",IF($T196&gt;0,"Daily basis applies.",""))))))</f>
        <v/>
      </c>
    </row>
    <row r="197">
      <c r="B197" s="15" t="n">
        <v>191</v>
      </c>
      <c r="C197" s="16" t="n"/>
      <c r="D197" s="21">
        <f>IF($C197="","",IFERROR(VLOOKUP($C197,'2. Employees'!$C:$D,2,FALSE),"not on sheet 2"))</f>
        <v/>
      </c>
      <c r="E197" s="22" t="n"/>
      <c r="F197" s="14" t="n"/>
      <c r="G197" s="12" t="n"/>
      <c r="H197" s="12" t="n"/>
      <c r="I197" s="12" t="n"/>
      <c r="J197" s="12" t="n"/>
      <c r="K197" s="12" t="n"/>
      <c r="L197" s="12" t="n"/>
      <c r="M197" s="12" t="n"/>
      <c r="N197" s="12" t="n"/>
      <c r="O197" s="15">
        <f>IF($C197="","",COUNTIF($G197:$M197,"&gt;0"))</f>
        <v/>
      </c>
      <c r="P197" s="23">
        <f>IF($C197="","",SUM($G197:$M197))</f>
        <v/>
      </c>
      <c r="Q197" s="23">
        <f>IF($C197="","",SUMPRODUCT(($G197:$M197&gt;'1. Rules &amp; Rates'!$C$7)*($G197:$M197-'1. Rules &amp; Rates'!$C$7)))</f>
        <v/>
      </c>
      <c r="R197" s="23">
        <f>IF($C197="","",MAX(0,$P197-'1. Rules &amp; Rates'!$C$8))</f>
        <v/>
      </c>
      <c r="S197" s="23">
        <f>IF($C197="","",IF($N197="",0,$N197))</f>
        <v/>
      </c>
      <c r="T197" s="24">
        <f>IF($C197="","",MAX($Q197,$R197,$S197))</f>
        <v/>
      </c>
      <c r="U197" s="25">
        <f>IF($C197="","",IF($T197=0,"—",IF(AND($R197&gt;$Q197,$R197&gt;=$S197),"Weekly",IF($S197&gt;MAX($Q197,$R197),"Rest day","Daily"))))</f>
        <v/>
      </c>
      <c r="V197" s="18">
        <f>IF($C197="","",IFERROR(VLOOKUP($C197,'2. Employees'!$C:$J,8,FALSE),""))</f>
        <v/>
      </c>
      <c r="W197" s="19">
        <f>IF($C197="","",$T197*$V197)</f>
        <v/>
      </c>
      <c r="X197" s="26">
        <f>IF($C197="","",IF($O197&gt;6,"More than six days. Section 26(1) does not allow it.",IF(AND($T197&gt;0,$F197&lt;&gt;"Yes"),"Overtime without consent recorded. First proviso to section 27.",IF(AND($R197&gt;$Q197,$R197&gt;=$S197),"Weekly basis pays more, so the weekly basis applies.",IF($S197&gt;MAX($Q197,$R197),"Rest day worked. Rule 6(4) pays it at the overtime rate.",IF($T197&gt;0,"Daily basis applies.",""))))))</f>
        <v/>
      </c>
    </row>
    <row r="198">
      <c r="B198" s="15" t="n">
        <v>192</v>
      </c>
      <c r="C198" s="16" t="n"/>
      <c r="D198" s="21">
        <f>IF($C198="","",IFERROR(VLOOKUP($C198,'2. Employees'!$C:$D,2,FALSE),"not on sheet 2"))</f>
        <v/>
      </c>
      <c r="E198" s="22" t="n"/>
      <c r="F198" s="14" t="n"/>
      <c r="G198" s="12" t="n"/>
      <c r="H198" s="12" t="n"/>
      <c r="I198" s="12" t="n"/>
      <c r="J198" s="12" t="n"/>
      <c r="K198" s="12" t="n"/>
      <c r="L198" s="12" t="n"/>
      <c r="M198" s="12" t="n"/>
      <c r="N198" s="12" t="n"/>
      <c r="O198" s="15">
        <f>IF($C198="","",COUNTIF($G198:$M198,"&gt;0"))</f>
        <v/>
      </c>
      <c r="P198" s="23">
        <f>IF($C198="","",SUM($G198:$M198))</f>
        <v/>
      </c>
      <c r="Q198" s="23">
        <f>IF($C198="","",SUMPRODUCT(($G198:$M198&gt;'1. Rules &amp; Rates'!$C$7)*($G198:$M198-'1. Rules &amp; Rates'!$C$7)))</f>
        <v/>
      </c>
      <c r="R198" s="23">
        <f>IF($C198="","",MAX(0,$P198-'1. Rules &amp; Rates'!$C$8))</f>
        <v/>
      </c>
      <c r="S198" s="23">
        <f>IF($C198="","",IF($N198="",0,$N198))</f>
        <v/>
      </c>
      <c r="T198" s="24">
        <f>IF($C198="","",MAX($Q198,$R198,$S198))</f>
        <v/>
      </c>
      <c r="U198" s="25">
        <f>IF($C198="","",IF($T198=0,"—",IF(AND($R198&gt;$Q198,$R198&gt;=$S198),"Weekly",IF($S198&gt;MAX($Q198,$R198),"Rest day","Daily"))))</f>
        <v/>
      </c>
      <c r="V198" s="18">
        <f>IF($C198="","",IFERROR(VLOOKUP($C198,'2. Employees'!$C:$J,8,FALSE),""))</f>
        <v/>
      </c>
      <c r="W198" s="19">
        <f>IF($C198="","",$T198*$V198)</f>
        <v/>
      </c>
      <c r="X198" s="26">
        <f>IF($C198="","",IF($O198&gt;6,"More than six days. Section 26(1) does not allow it.",IF(AND($T198&gt;0,$F198&lt;&gt;"Yes"),"Overtime without consent recorded. First proviso to section 27.",IF(AND($R198&gt;$Q198,$R198&gt;=$S198),"Weekly basis pays more, so the weekly basis applies.",IF($S198&gt;MAX($Q198,$R198),"Rest day worked. Rule 6(4) pays it at the overtime rate.",IF($T198&gt;0,"Daily basis applies.",""))))))</f>
        <v/>
      </c>
    </row>
    <row r="199">
      <c r="B199" s="15" t="n">
        <v>193</v>
      </c>
      <c r="C199" s="16" t="n"/>
      <c r="D199" s="21">
        <f>IF($C199="","",IFERROR(VLOOKUP($C199,'2. Employees'!$C:$D,2,FALSE),"not on sheet 2"))</f>
        <v/>
      </c>
      <c r="E199" s="22" t="n"/>
      <c r="F199" s="14" t="n"/>
      <c r="G199" s="12" t="n"/>
      <c r="H199" s="12" t="n"/>
      <c r="I199" s="12" t="n"/>
      <c r="J199" s="12" t="n"/>
      <c r="K199" s="12" t="n"/>
      <c r="L199" s="12" t="n"/>
      <c r="M199" s="12" t="n"/>
      <c r="N199" s="12" t="n"/>
      <c r="O199" s="15">
        <f>IF($C199="","",COUNTIF($G199:$M199,"&gt;0"))</f>
        <v/>
      </c>
      <c r="P199" s="23">
        <f>IF($C199="","",SUM($G199:$M199))</f>
        <v/>
      </c>
      <c r="Q199" s="23">
        <f>IF($C199="","",SUMPRODUCT(($G199:$M199&gt;'1. Rules &amp; Rates'!$C$7)*($G199:$M199-'1. Rules &amp; Rates'!$C$7)))</f>
        <v/>
      </c>
      <c r="R199" s="23">
        <f>IF($C199="","",MAX(0,$P199-'1. Rules &amp; Rates'!$C$8))</f>
        <v/>
      </c>
      <c r="S199" s="23">
        <f>IF($C199="","",IF($N199="",0,$N199))</f>
        <v/>
      </c>
      <c r="T199" s="24">
        <f>IF($C199="","",MAX($Q199,$R199,$S199))</f>
        <v/>
      </c>
      <c r="U199" s="25">
        <f>IF($C199="","",IF($T199=0,"—",IF(AND($R199&gt;$Q199,$R199&gt;=$S199),"Weekly",IF($S199&gt;MAX($Q199,$R199),"Rest day","Daily"))))</f>
        <v/>
      </c>
      <c r="V199" s="18">
        <f>IF($C199="","",IFERROR(VLOOKUP($C199,'2. Employees'!$C:$J,8,FALSE),""))</f>
        <v/>
      </c>
      <c r="W199" s="19">
        <f>IF($C199="","",$T199*$V199)</f>
        <v/>
      </c>
      <c r="X199" s="26">
        <f>IF($C199="","",IF($O199&gt;6,"More than six days. Section 26(1) does not allow it.",IF(AND($T199&gt;0,$F199&lt;&gt;"Yes"),"Overtime without consent recorded. First proviso to section 27.",IF(AND($R199&gt;$Q199,$R199&gt;=$S199),"Weekly basis pays more, so the weekly basis applies.",IF($S199&gt;MAX($Q199,$R199),"Rest day worked. Rule 6(4) pays it at the overtime rate.",IF($T199&gt;0,"Daily basis applies.",""))))))</f>
        <v/>
      </c>
    </row>
    <row r="200">
      <c r="B200" s="15" t="n">
        <v>194</v>
      </c>
      <c r="C200" s="16" t="n"/>
      <c r="D200" s="21">
        <f>IF($C200="","",IFERROR(VLOOKUP($C200,'2. Employees'!$C:$D,2,FALSE),"not on sheet 2"))</f>
        <v/>
      </c>
      <c r="E200" s="22" t="n"/>
      <c r="F200" s="14" t="n"/>
      <c r="G200" s="12" t="n"/>
      <c r="H200" s="12" t="n"/>
      <c r="I200" s="12" t="n"/>
      <c r="J200" s="12" t="n"/>
      <c r="K200" s="12" t="n"/>
      <c r="L200" s="12" t="n"/>
      <c r="M200" s="12" t="n"/>
      <c r="N200" s="12" t="n"/>
      <c r="O200" s="15">
        <f>IF($C200="","",COUNTIF($G200:$M200,"&gt;0"))</f>
        <v/>
      </c>
      <c r="P200" s="23">
        <f>IF($C200="","",SUM($G200:$M200))</f>
        <v/>
      </c>
      <c r="Q200" s="23">
        <f>IF($C200="","",SUMPRODUCT(($G200:$M200&gt;'1. Rules &amp; Rates'!$C$7)*($G200:$M200-'1. Rules &amp; Rates'!$C$7)))</f>
        <v/>
      </c>
      <c r="R200" s="23">
        <f>IF($C200="","",MAX(0,$P200-'1. Rules &amp; Rates'!$C$8))</f>
        <v/>
      </c>
      <c r="S200" s="23">
        <f>IF($C200="","",IF($N200="",0,$N200))</f>
        <v/>
      </c>
      <c r="T200" s="24">
        <f>IF($C200="","",MAX($Q200,$R200,$S200))</f>
        <v/>
      </c>
      <c r="U200" s="25">
        <f>IF($C200="","",IF($T200=0,"—",IF(AND($R200&gt;$Q200,$R200&gt;=$S200),"Weekly",IF($S200&gt;MAX($Q200,$R200),"Rest day","Daily"))))</f>
        <v/>
      </c>
      <c r="V200" s="18">
        <f>IF($C200="","",IFERROR(VLOOKUP($C200,'2. Employees'!$C:$J,8,FALSE),""))</f>
        <v/>
      </c>
      <c r="W200" s="19">
        <f>IF($C200="","",$T200*$V200)</f>
        <v/>
      </c>
      <c r="X200" s="26">
        <f>IF($C200="","",IF($O200&gt;6,"More than six days. Section 26(1) does not allow it.",IF(AND($T200&gt;0,$F200&lt;&gt;"Yes"),"Overtime without consent recorded. First proviso to section 27.",IF(AND($R200&gt;$Q200,$R200&gt;=$S200),"Weekly basis pays more, so the weekly basis applies.",IF($S200&gt;MAX($Q200,$R200),"Rest day worked. Rule 6(4) pays it at the overtime rate.",IF($T200&gt;0,"Daily basis applies.",""))))))</f>
        <v/>
      </c>
    </row>
    <row r="201">
      <c r="B201" s="15" t="n">
        <v>195</v>
      </c>
      <c r="C201" s="16" t="n"/>
      <c r="D201" s="21">
        <f>IF($C201="","",IFERROR(VLOOKUP($C201,'2. Employees'!$C:$D,2,FALSE),"not on sheet 2"))</f>
        <v/>
      </c>
      <c r="E201" s="22" t="n"/>
      <c r="F201" s="14" t="n"/>
      <c r="G201" s="12" t="n"/>
      <c r="H201" s="12" t="n"/>
      <c r="I201" s="12" t="n"/>
      <c r="J201" s="12" t="n"/>
      <c r="K201" s="12" t="n"/>
      <c r="L201" s="12" t="n"/>
      <c r="M201" s="12" t="n"/>
      <c r="N201" s="12" t="n"/>
      <c r="O201" s="15">
        <f>IF($C201="","",COUNTIF($G201:$M201,"&gt;0"))</f>
        <v/>
      </c>
      <c r="P201" s="23">
        <f>IF($C201="","",SUM($G201:$M201))</f>
        <v/>
      </c>
      <c r="Q201" s="23">
        <f>IF($C201="","",SUMPRODUCT(($G201:$M201&gt;'1. Rules &amp; Rates'!$C$7)*($G201:$M201-'1. Rules &amp; Rates'!$C$7)))</f>
        <v/>
      </c>
      <c r="R201" s="23">
        <f>IF($C201="","",MAX(0,$P201-'1. Rules &amp; Rates'!$C$8))</f>
        <v/>
      </c>
      <c r="S201" s="23">
        <f>IF($C201="","",IF($N201="",0,$N201))</f>
        <v/>
      </c>
      <c r="T201" s="24">
        <f>IF($C201="","",MAX($Q201,$R201,$S201))</f>
        <v/>
      </c>
      <c r="U201" s="25">
        <f>IF($C201="","",IF($T201=0,"—",IF(AND($R201&gt;$Q201,$R201&gt;=$S201),"Weekly",IF($S201&gt;MAX($Q201,$R201),"Rest day","Daily"))))</f>
        <v/>
      </c>
      <c r="V201" s="18">
        <f>IF($C201="","",IFERROR(VLOOKUP($C201,'2. Employees'!$C:$J,8,FALSE),""))</f>
        <v/>
      </c>
      <c r="W201" s="19">
        <f>IF($C201="","",$T201*$V201)</f>
        <v/>
      </c>
      <c r="X201" s="26">
        <f>IF($C201="","",IF($O201&gt;6,"More than six days. Section 26(1) does not allow it.",IF(AND($T201&gt;0,$F201&lt;&gt;"Yes"),"Overtime without consent recorded. First proviso to section 27.",IF(AND($R201&gt;$Q201,$R201&gt;=$S201),"Weekly basis pays more, so the weekly basis applies.",IF($S201&gt;MAX($Q201,$R201),"Rest day worked. Rule 6(4) pays it at the overtime rate.",IF($T201&gt;0,"Daily basis applies.",""))))))</f>
        <v/>
      </c>
    </row>
    <row r="202">
      <c r="B202" s="15" t="n">
        <v>196</v>
      </c>
      <c r="C202" s="16" t="n"/>
      <c r="D202" s="21">
        <f>IF($C202="","",IFERROR(VLOOKUP($C202,'2. Employees'!$C:$D,2,FALSE),"not on sheet 2"))</f>
        <v/>
      </c>
      <c r="E202" s="22" t="n"/>
      <c r="F202" s="14" t="n"/>
      <c r="G202" s="12" t="n"/>
      <c r="H202" s="12" t="n"/>
      <c r="I202" s="12" t="n"/>
      <c r="J202" s="12" t="n"/>
      <c r="K202" s="12" t="n"/>
      <c r="L202" s="12" t="n"/>
      <c r="M202" s="12" t="n"/>
      <c r="N202" s="12" t="n"/>
      <c r="O202" s="15">
        <f>IF($C202="","",COUNTIF($G202:$M202,"&gt;0"))</f>
        <v/>
      </c>
      <c r="P202" s="23">
        <f>IF($C202="","",SUM($G202:$M202))</f>
        <v/>
      </c>
      <c r="Q202" s="23">
        <f>IF($C202="","",SUMPRODUCT(($G202:$M202&gt;'1. Rules &amp; Rates'!$C$7)*($G202:$M202-'1. Rules &amp; Rates'!$C$7)))</f>
        <v/>
      </c>
      <c r="R202" s="23">
        <f>IF($C202="","",MAX(0,$P202-'1. Rules &amp; Rates'!$C$8))</f>
        <v/>
      </c>
      <c r="S202" s="23">
        <f>IF($C202="","",IF($N202="",0,$N202))</f>
        <v/>
      </c>
      <c r="T202" s="24">
        <f>IF($C202="","",MAX($Q202,$R202,$S202))</f>
        <v/>
      </c>
      <c r="U202" s="25">
        <f>IF($C202="","",IF($T202=0,"—",IF(AND($R202&gt;$Q202,$R202&gt;=$S202),"Weekly",IF($S202&gt;MAX($Q202,$R202),"Rest day","Daily"))))</f>
        <v/>
      </c>
      <c r="V202" s="18">
        <f>IF($C202="","",IFERROR(VLOOKUP($C202,'2. Employees'!$C:$J,8,FALSE),""))</f>
        <v/>
      </c>
      <c r="W202" s="19">
        <f>IF($C202="","",$T202*$V202)</f>
        <v/>
      </c>
      <c r="X202" s="26">
        <f>IF($C202="","",IF($O202&gt;6,"More than six days. Section 26(1) does not allow it.",IF(AND($T202&gt;0,$F202&lt;&gt;"Yes"),"Overtime without consent recorded. First proviso to section 27.",IF(AND($R202&gt;$Q202,$R202&gt;=$S202),"Weekly basis pays more, so the weekly basis applies.",IF($S202&gt;MAX($Q202,$R202),"Rest day worked. Rule 6(4) pays it at the overtime rate.",IF($T202&gt;0,"Daily basis applies.",""))))))</f>
        <v/>
      </c>
    </row>
    <row r="203">
      <c r="B203" s="15" t="n">
        <v>197</v>
      </c>
      <c r="C203" s="16" t="n"/>
      <c r="D203" s="21">
        <f>IF($C203="","",IFERROR(VLOOKUP($C203,'2. Employees'!$C:$D,2,FALSE),"not on sheet 2"))</f>
        <v/>
      </c>
      <c r="E203" s="22" t="n"/>
      <c r="F203" s="14" t="n"/>
      <c r="G203" s="12" t="n"/>
      <c r="H203" s="12" t="n"/>
      <c r="I203" s="12" t="n"/>
      <c r="J203" s="12" t="n"/>
      <c r="K203" s="12" t="n"/>
      <c r="L203" s="12" t="n"/>
      <c r="M203" s="12" t="n"/>
      <c r="N203" s="12" t="n"/>
      <c r="O203" s="15">
        <f>IF($C203="","",COUNTIF($G203:$M203,"&gt;0"))</f>
        <v/>
      </c>
      <c r="P203" s="23">
        <f>IF($C203="","",SUM($G203:$M203))</f>
        <v/>
      </c>
      <c r="Q203" s="23">
        <f>IF($C203="","",SUMPRODUCT(($G203:$M203&gt;'1. Rules &amp; Rates'!$C$7)*($G203:$M203-'1. Rules &amp; Rates'!$C$7)))</f>
        <v/>
      </c>
      <c r="R203" s="23">
        <f>IF($C203="","",MAX(0,$P203-'1. Rules &amp; Rates'!$C$8))</f>
        <v/>
      </c>
      <c r="S203" s="23">
        <f>IF($C203="","",IF($N203="",0,$N203))</f>
        <v/>
      </c>
      <c r="T203" s="24">
        <f>IF($C203="","",MAX($Q203,$R203,$S203))</f>
        <v/>
      </c>
      <c r="U203" s="25">
        <f>IF($C203="","",IF($T203=0,"—",IF(AND($R203&gt;$Q203,$R203&gt;=$S203),"Weekly",IF($S203&gt;MAX($Q203,$R203),"Rest day","Daily"))))</f>
        <v/>
      </c>
      <c r="V203" s="18">
        <f>IF($C203="","",IFERROR(VLOOKUP($C203,'2. Employees'!$C:$J,8,FALSE),""))</f>
        <v/>
      </c>
      <c r="W203" s="19">
        <f>IF($C203="","",$T203*$V203)</f>
        <v/>
      </c>
      <c r="X203" s="26">
        <f>IF($C203="","",IF($O203&gt;6,"More than six days. Section 26(1) does not allow it.",IF(AND($T203&gt;0,$F203&lt;&gt;"Yes"),"Overtime without consent recorded. First proviso to section 27.",IF(AND($R203&gt;$Q203,$R203&gt;=$S203),"Weekly basis pays more, so the weekly basis applies.",IF($S203&gt;MAX($Q203,$R203),"Rest day worked. Rule 6(4) pays it at the overtime rate.",IF($T203&gt;0,"Daily basis applies.",""))))))</f>
        <v/>
      </c>
    </row>
    <row r="204">
      <c r="B204" s="15" t="n">
        <v>198</v>
      </c>
      <c r="C204" s="16" t="n"/>
      <c r="D204" s="21">
        <f>IF($C204="","",IFERROR(VLOOKUP($C204,'2. Employees'!$C:$D,2,FALSE),"not on sheet 2"))</f>
        <v/>
      </c>
      <c r="E204" s="22" t="n"/>
      <c r="F204" s="14" t="n"/>
      <c r="G204" s="12" t="n"/>
      <c r="H204" s="12" t="n"/>
      <c r="I204" s="12" t="n"/>
      <c r="J204" s="12" t="n"/>
      <c r="K204" s="12" t="n"/>
      <c r="L204" s="12" t="n"/>
      <c r="M204" s="12" t="n"/>
      <c r="N204" s="12" t="n"/>
      <c r="O204" s="15">
        <f>IF($C204="","",COUNTIF($G204:$M204,"&gt;0"))</f>
        <v/>
      </c>
      <c r="P204" s="23">
        <f>IF($C204="","",SUM($G204:$M204))</f>
        <v/>
      </c>
      <c r="Q204" s="23">
        <f>IF($C204="","",SUMPRODUCT(($G204:$M204&gt;'1. Rules &amp; Rates'!$C$7)*($G204:$M204-'1. Rules &amp; Rates'!$C$7)))</f>
        <v/>
      </c>
      <c r="R204" s="23">
        <f>IF($C204="","",MAX(0,$P204-'1. Rules &amp; Rates'!$C$8))</f>
        <v/>
      </c>
      <c r="S204" s="23">
        <f>IF($C204="","",IF($N204="",0,$N204))</f>
        <v/>
      </c>
      <c r="T204" s="24">
        <f>IF($C204="","",MAX($Q204,$R204,$S204))</f>
        <v/>
      </c>
      <c r="U204" s="25">
        <f>IF($C204="","",IF($T204=0,"—",IF(AND($R204&gt;$Q204,$R204&gt;=$S204),"Weekly",IF($S204&gt;MAX($Q204,$R204),"Rest day","Daily"))))</f>
        <v/>
      </c>
      <c r="V204" s="18">
        <f>IF($C204="","",IFERROR(VLOOKUP($C204,'2. Employees'!$C:$J,8,FALSE),""))</f>
        <v/>
      </c>
      <c r="W204" s="19">
        <f>IF($C204="","",$T204*$V204)</f>
        <v/>
      </c>
      <c r="X204" s="26">
        <f>IF($C204="","",IF($O204&gt;6,"More than six days. Section 26(1) does not allow it.",IF(AND($T204&gt;0,$F204&lt;&gt;"Yes"),"Overtime without consent recorded. First proviso to section 27.",IF(AND($R204&gt;$Q204,$R204&gt;=$S204),"Weekly basis pays more, so the weekly basis applies.",IF($S204&gt;MAX($Q204,$R204),"Rest day worked. Rule 6(4) pays it at the overtime rate.",IF($T204&gt;0,"Daily basis applies.",""))))))</f>
        <v/>
      </c>
    </row>
    <row r="205">
      <c r="B205" s="15" t="n">
        <v>199</v>
      </c>
      <c r="C205" s="16" t="n"/>
      <c r="D205" s="21">
        <f>IF($C205="","",IFERROR(VLOOKUP($C205,'2. Employees'!$C:$D,2,FALSE),"not on sheet 2"))</f>
        <v/>
      </c>
      <c r="E205" s="22" t="n"/>
      <c r="F205" s="14" t="n"/>
      <c r="G205" s="12" t="n"/>
      <c r="H205" s="12" t="n"/>
      <c r="I205" s="12" t="n"/>
      <c r="J205" s="12" t="n"/>
      <c r="K205" s="12" t="n"/>
      <c r="L205" s="12" t="n"/>
      <c r="M205" s="12" t="n"/>
      <c r="N205" s="12" t="n"/>
      <c r="O205" s="15">
        <f>IF($C205="","",COUNTIF($G205:$M205,"&gt;0"))</f>
        <v/>
      </c>
      <c r="P205" s="23">
        <f>IF($C205="","",SUM($G205:$M205))</f>
        <v/>
      </c>
      <c r="Q205" s="23">
        <f>IF($C205="","",SUMPRODUCT(($G205:$M205&gt;'1. Rules &amp; Rates'!$C$7)*($G205:$M205-'1. Rules &amp; Rates'!$C$7)))</f>
        <v/>
      </c>
      <c r="R205" s="23">
        <f>IF($C205="","",MAX(0,$P205-'1. Rules &amp; Rates'!$C$8))</f>
        <v/>
      </c>
      <c r="S205" s="23">
        <f>IF($C205="","",IF($N205="",0,$N205))</f>
        <v/>
      </c>
      <c r="T205" s="24">
        <f>IF($C205="","",MAX($Q205,$R205,$S205))</f>
        <v/>
      </c>
      <c r="U205" s="25">
        <f>IF($C205="","",IF($T205=0,"—",IF(AND($R205&gt;$Q205,$R205&gt;=$S205),"Weekly",IF($S205&gt;MAX($Q205,$R205),"Rest day","Daily"))))</f>
        <v/>
      </c>
      <c r="V205" s="18">
        <f>IF($C205="","",IFERROR(VLOOKUP($C205,'2. Employees'!$C:$J,8,FALSE),""))</f>
        <v/>
      </c>
      <c r="W205" s="19">
        <f>IF($C205="","",$T205*$V205)</f>
        <v/>
      </c>
      <c r="X205" s="26">
        <f>IF($C205="","",IF($O205&gt;6,"More than six days. Section 26(1) does not allow it.",IF(AND($T205&gt;0,$F205&lt;&gt;"Yes"),"Overtime without consent recorded. First proviso to section 27.",IF(AND($R205&gt;$Q205,$R205&gt;=$S205),"Weekly basis pays more, so the weekly basis applies.",IF($S205&gt;MAX($Q205,$R205),"Rest day worked. Rule 6(4) pays it at the overtime rate.",IF($T205&gt;0,"Daily basis applies.",""))))))</f>
        <v/>
      </c>
    </row>
    <row r="206">
      <c r="B206" s="15" t="n">
        <v>200</v>
      </c>
      <c r="C206" s="16" t="n"/>
      <c r="D206" s="21">
        <f>IF($C206="","",IFERROR(VLOOKUP($C206,'2. Employees'!$C:$D,2,FALSE),"not on sheet 2"))</f>
        <v/>
      </c>
      <c r="E206" s="22" t="n"/>
      <c r="F206" s="14" t="n"/>
      <c r="G206" s="12" t="n"/>
      <c r="H206" s="12" t="n"/>
      <c r="I206" s="12" t="n"/>
      <c r="J206" s="12" t="n"/>
      <c r="K206" s="12" t="n"/>
      <c r="L206" s="12" t="n"/>
      <c r="M206" s="12" t="n"/>
      <c r="N206" s="12" t="n"/>
      <c r="O206" s="15">
        <f>IF($C206="","",COUNTIF($G206:$M206,"&gt;0"))</f>
        <v/>
      </c>
      <c r="P206" s="23">
        <f>IF($C206="","",SUM($G206:$M206))</f>
        <v/>
      </c>
      <c r="Q206" s="23">
        <f>IF($C206="","",SUMPRODUCT(($G206:$M206&gt;'1. Rules &amp; Rates'!$C$7)*($G206:$M206-'1. Rules &amp; Rates'!$C$7)))</f>
        <v/>
      </c>
      <c r="R206" s="23">
        <f>IF($C206="","",MAX(0,$P206-'1. Rules &amp; Rates'!$C$8))</f>
        <v/>
      </c>
      <c r="S206" s="23">
        <f>IF($C206="","",IF($N206="",0,$N206))</f>
        <v/>
      </c>
      <c r="T206" s="24">
        <f>IF($C206="","",MAX($Q206,$R206,$S206))</f>
        <v/>
      </c>
      <c r="U206" s="25">
        <f>IF($C206="","",IF($T206=0,"—",IF(AND($R206&gt;$Q206,$R206&gt;=$S206),"Weekly",IF($S206&gt;MAX($Q206,$R206),"Rest day","Daily"))))</f>
        <v/>
      </c>
      <c r="V206" s="18">
        <f>IF($C206="","",IFERROR(VLOOKUP($C206,'2. Employees'!$C:$J,8,FALSE),""))</f>
        <v/>
      </c>
      <c r="W206" s="19">
        <f>IF($C206="","",$T206*$V206)</f>
        <v/>
      </c>
      <c r="X206" s="26">
        <f>IF($C206="","",IF($O206&gt;6,"More than six days. Section 26(1) does not allow it.",IF(AND($T206&gt;0,$F206&lt;&gt;"Yes"),"Overtime without consent recorded. First proviso to section 27.",IF(AND($R206&gt;$Q206,$R206&gt;=$S206),"Weekly basis pays more, so the weekly basis applies.",IF($S206&gt;MAX($Q206,$R206),"Rest day worked. Rule 6(4) pays it at the overtime rate.",IF($T206&gt;0,"Daily basis applies.",""))))))</f>
        <v/>
      </c>
    </row>
  </sheetData>
  <dataValidations count="1">
    <dataValidation sqref="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showDropDown="0" showInputMessage="0" showErrorMessage="0" allowBlank="1" type="list">
      <formula1>"Yes,No"</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B2:K51"/>
  <sheetViews>
    <sheetView showGridLines="0" workbookViewId="0">
      <pane xSplit="3" ySplit="10" topLeftCell="D11" activePane="bottomRight" state="frozen"/>
      <selection pane="topRight"/>
      <selection pane="bottomLeft"/>
      <selection pane="bottomRight" activeCell="A1" sqref="A1"/>
    </sheetView>
  </sheetViews>
  <sheetFormatPr baseColWidth="8" defaultRowHeight="15"/>
  <cols>
    <col width="3" customWidth="1" min="1" max="1"/>
    <col width="5" customWidth="1" min="2" max="2"/>
    <col width="14" customWidth="1" min="3" max="3"/>
    <col width="22" customWidth="1" min="4" max="4"/>
    <col width="20" customWidth="1" min="5" max="5"/>
    <col width="16" customWidth="1" min="6" max="6"/>
    <col width="18" customWidth="1" min="7" max="7"/>
    <col width="12" customWidth="1" min="8" max="8"/>
    <col width="14" customWidth="1" min="9" max="9"/>
    <col width="16" customWidth="1" min="10" max="10"/>
    <col width="15" customWidth="1" min="11" max="11"/>
  </cols>
  <sheetData>
    <row r="2">
      <c r="B2" s="8" t="inlineStr">
        <is>
          <t>Overtime Register</t>
        </is>
      </c>
    </row>
    <row r="3">
      <c r="B3" s="9" t="inlineStr">
        <is>
          <t>The overtime columns of Form IV and Form IX under rule 51, rolled up per person. Fill the establishment header before you print it.</t>
        </is>
      </c>
    </row>
    <row r="5">
      <c r="B5" s="27" t="inlineStr">
        <is>
          <t>Name of establishment</t>
        </is>
      </c>
      <c r="E5" s="16" t="inlineStr"/>
      <c r="F5" s="28" t="n"/>
      <c r="G5" s="28" t="n"/>
      <c r="H5" s="29" t="n"/>
    </row>
    <row r="6">
      <c r="B6" s="27" t="inlineStr">
        <is>
          <t>Address</t>
        </is>
      </c>
      <c r="E6" s="16" t="inlineStr"/>
      <c r="F6" s="28" t="n"/>
      <c r="G6" s="28" t="n"/>
      <c r="H6" s="29" t="n"/>
    </row>
    <row r="7">
      <c r="B7" s="27" t="inlineStr">
        <is>
          <t>LIN (registration number)</t>
        </is>
      </c>
      <c r="E7" s="16" t="inlineStr"/>
      <c r="F7" s="28" t="n"/>
      <c r="G7" s="28" t="n"/>
      <c r="H7" s="29" t="n"/>
    </row>
    <row r="8">
      <c r="B8" s="27" t="inlineStr">
        <is>
          <t>Wage period</t>
        </is>
      </c>
      <c r="E8" s="16" t="inlineStr"/>
      <c r="F8" s="28" t="n"/>
      <c r="G8" s="28" t="n"/>
      <c r="H8" s="29" t="n"/>
    </row>
    <row r="10" ht="44" customHeight="1">
      <c r="B10" s="10" t="inlineStr">
        <is>
          <t>Sl. No.</t>
        </is>
      </c>
      <c r="C10" s="10" t="inlineStr">
        <is>
          <t>Employee code</t>
        </is>
      </c>
      <c r="D10" s="10" t="inlineStr">
        <is>
          <t>Name of the employee</t>
        </is>
      </c>
      <c r="E10" s="10" t="inlineStr">
        <is>
          <t>Designation</t>
        </is>
      </c>
      <c r="F10" s="10" t="inlineStr">
        <is>
          <t>Department</t>
        </is>
      </c>
      <c r="G10" s="10" t="inlineStr">
        <is>
          <t>Wage period</t>
        </is>
      </c>
      <c r="H10" s="10" t="inlineStr">
        <is>
          <t>Total days
worked</t>
        </is>
      </c>
      <c r="I10" s="10" t="inlineStr">
        <is>
          <t>Total overtime
hours worked</t>
        </is>
      </c>
      <c r="J10" s="10" t="inlineStr">
        <is>
          <t>Overtime wages
payable</t>
        </is>
      </c>
      <c r="K10" s="10" t="inlineStr">
        <is>
          <t>Weeks recorded</t>
        </is>
      </c>
    </row>
    <row r="11">
      <c r="B11" s="15">
        <f>IF('2. Employees'!$C7="","",1)</f>
        <v/>
      </c>
      <c r="C11" s="21">
        <f>IF('2. Employees'!$C7="","",'2. Employees'!$C7)</f>
        <v/>
      </c>
      <c r="D11" s="21">
        <f>IF('2. Employees'!$C7="","",'2. Employees'!$D7)</f>
        <v/>
      </c>
      <c r="E11" s="21">
        <f>IF('2. Employees'!$C7="","",'2. Employees'!$E7)</f>
        <v/>
      </c>
      <c r="F11" s="21">
        <f>IF('2. Employees'!$C7="","",'2. Employees'!$F7)</f>
        <v/>
      </c>
      <c r="G11" s="21">
        <f>IF('2. Employees'!$C7="","",$C$8)</f>
        <v/>
      </c>
      <c r="H11" s="15">
        <f>IF('2. Employees'!$C7="","",SUMIF('3. Weekly Overtime'!$C:$C,'2. Employees'!$C7,'3. Weekly Overtime'!$O:$O))</f>
        <v/>
      </c>
      <c r="I11" s="23">
        <f>IF('2. Employees'!$C7="","",SUMIF('3. Weekly Overtime'!$C:$C,'2. Employees'!$C7,'3. Weekly Overtime'!$T:$T))</f>
        <v/>
      </c>
      <c r="J11" s="30">
        <f>IF('2. Employees'!$C7="","",SUMIF('3. Weekly Overtime'!$C:$C,'2. Employees'!$C7,'3. Weekly Overtime'!$W:$W))</f>
        <v/>
      </c>
      <c r="K11" s="15">
        <f>IF('2. Employees'!$C7="","",COUNTIF('3. Weekly Overtime'!$C:$C,'2. Employees'!$C7))</f>
        <v/>
      </c>
    </row>
    <row r="12">
      <c r="B12" s="15">
        <f>IF('2. Employees'!$C8="","",2)</f>
        <v/>
      </c>
      <c r="C12" s="21">
        <f>IF('2. Employees'!$C8="","",'2. Employees'!$C8)</f>
        <v/>
      </c>
      <c r="D12" s="21">
        <f>IF('2. Employees'!$C8="","",'2. Employees'!$D8)</f>
        <v/>
      </c>
      <c r="E12" s="21">
        <f>IF('2. Employees'!$C8="","",'2. Employees'!$E8)</f>
        <v/>
      </c>
      <c r="F12" s="21">
        <f>IF('2. Employees'!$C8="","",'2. Employees'!$F8)</f>
        <v/>
      </c>
      <c r="G12" s="21">
        <f>IF('2. Employees'!$C8="","",$C$8)</f>
        <v/>
      </c>
      <c r="H12" s="15">
        <f>IF('2. Employees'!$C8="","",SUMIF('3. Weekly Overtime'!$C:$C,'2. Employees'!$C8,'3. Weekly Overtime'!$O:$O))</f>
        <v/>
      </c>
      <c r="I12" s="23">
        <f>IF('2. Employees'!$C8="","",SUMIF('3. Weekly Overtime'!$C:$C,'2. Employees'!$C8,'3. Weekly Overtime'!$T:$T))</f>
        <v/>
      </c>
      <c r="J12" s="30">
        <f>IF('2. Employees'!$C8="","",SUMIF('3. Weekly Overtime'!$C:$C,'2. Employees'!$C8,'3. Weekly Overtime'!$W:$W))</f>
        <v/>
      </c>
      <c r="K12" s="15">
        <f>IF('2. Employees'!$C8="","",COUNTIF('3. Weekly Overtime'!$C:$C,'2. Employees'!$C8))</f>
        <v/>
      </c>
    </row>
    <row r="13">
      <c r="B13" s="15">
        <f>IF('2. Employees'!$C9="","",3)</f>
        <v/>
      </c>
      <c r="C13" s="21">
        <f>IF('2. Employees'!$C9="","",'2. Employees'!$C9)</f>
        <v/>
      </c>
      <c r="D13" s="21">
        <f>IF('2. Employees'!$C9="","",'2. Employees'!$D9)</f>
        <v/>
      </c>
      <c r="E13" s="21">
        <f>IF('2. Employees'!$C9="","",'2. Employees'!$E9)</f>
        <v/>
      </c>
      <c r="F13" s="21">
        <f>IF('2. Employees'!$C9="","",'2. Employees'!$F9)</f>
        <v/>
      </c>
      <c r="G13" s="21">
        <f>IF('2. Employees'!$C9="","",$C$8)</f>
        <v/>
      </c>
      <c r="H13" s="15">
        <f>IF('2. Employees'!$C9="","",SUMIF('3. Weekly Overtime'!$C:$C,'2. Employees'!$C9,'3. Weekly Overtime'!$O:$O))</f>
        <v/>
      </c>
      <c r="I13" s="23">
        <f>IF('2. Employees'!$C9="","",SUMIF('3. Weekly Overtime'!$C:$C,'2. Employees'!$C9,'3. Weekly Overtime'!$T:$T))</f>
        <v/>
      </c>
      <c r="J13" s="30">
        <f>IF('2. Employees'!$C9="","",SUMIF('3. Weekly Overtime'!$C:$C,'2. Employees'!$C9,'3. Weekly Overtime'!$W:$W))</f>
        <v/>
      </c>
      <c r="K13" s="15">
        <f>IF('2. Employees'!$C9="","",COUNTIF('3. Weekly Overtime'!$C:$C,'2. Employees'!$C9))</f>
        <v/>
      </c>
    </row>
    <row r="14">
      <c r="B14" s="15">
        <f>IF('2. Employees'!$C10="","",4)</f>
        <v/>
      </c>
      <c r="C14" s="21">
        <f>IF('2. Employees'!$C10="","",'2. Employees'!$C10)</f>
        <v/>
      </c>
      <c r="D14" s="21">
        <f>IF('2. Employees'!$C10="","",'2. Employees'!$D10)</f>
        <v/>
      </c>
      <c r="E14" s="21">
        <f>IF('2. Employees'!$C10="","",'2. Employees'!$E10)</f>
        <v/>
      </c>
      <c r="F14" s="21">
        <f>IF('2. Employees'!$C10="","",'2. Employees'!$F10)</f>
        <v/>
      </c>
      <c r="G14" s="21">
        <f>IF('2. Employees'!$C10="","",$C$8)</f>
        <v/>
      </c>
      <c r="H14" s="15">
        <f>IF('2. Employees'!$C10="","",SUMIF('3. Weekly Overtime'!$C:$C,'2. Employees'!$C10,'3. Weekly Overtime'!$O:$O))</f>
        <v/>
      </c>
      <c r="I14" s="23">
        <f>IF('2. Employees'!$C10="","",SUMIF('3. Weekly Overtime'!$C:$C,'2. Employees'!$C10,'3. Weekly Overtime'!$T:$T))</f>
        <v/>
      </c>
      <c r="J14" s="30">
        <f>IF('2. Employees'!$C10="","",SUMIF('3. Weekly Overtime'!$C:$C,'2. Employees'!$C10,'3. Weekly Overtime'!$W:$W))</f>
        <v/>
      </c>
      <c r="K14" s="15">
        <f>IF('2. Employees'!$C10="","",COUNTIF('3. Weekly Overtime'!$C:$C,'2. Employees'!$C10))</f>
        <v/>
      </c>
    </row>
    <row r="15">
      <c r="B15" s="15">
        <f>IF('2. Employees'!$C11="","",5)</f>
        <v/>
      </c>
      <c r="C15" s="21">
        <f>IF('2. Employees'!$C11="","",'2. Employees'!$C11)</f>
        <v/>
      </c>
      <c r="D15" s="21">
        <f>IF('2. Employees'!$C11="","",'2. Employees'!$D11)</f>
        <v/>
      </c>
      <c r="E15" s="21">
        <f>IF('2. Employees'!$C11="","",'2. Employees'!$E11)</f>
        <v/>
      </c>
      <c r="F15" s="21">
        <f>IF('2. Employees'!$C11="","",'2. Employees'!$F11)</f>
        <v/>
      </c>
      <c r="G15" s="21">
        <f>IF('2. Employees'!$C11="","",$C$8)</f>
        <v/>
      </c>
      <c r="H15" s="15">
        <f>IF('2. Employees'!$C11="","",SUMIF('3. Weekly Overtime'!$C:$C,'2. Employees'!$C11,'3. Weekly Overtime'!$O:$O))</f>
        <v/>
      </c>
      <c r="I15" s="23">
        <f>IF('2. Employees'!$C11="","",SUMIF('3. Weekly Overtime'!$C:$C,'2. Employees'!$C11,'3. Weekly Overtime'!$T:$T))</f>
        <v/>
      </c>
      <c r="J15" s="30">
        <f>IF('2. Employees'!$C11="","",SUMIF('3. Weekly Overtime'!$C:$C,'2. Employees'!$C11,'3. Weekly Overtime'!$W:$W))</f>
        <v/>
      </c>
      <c r="K15" s="15">
        <f>IF('2. Employees'!$C11="","",COUNTIF('3. Weekly Overtime'!$C:$C,'2. Employees'!$C11))</f>
        <v/>
      </c>
    </row>
    <row r="16">
      <c r="B16" s="15">
        <f>IF('2. Employees'!$C12="","",6)</f>
        <v/>
      </c>
      <c r="C16" s="21">
        <f>IF('2. Employees'!$C12="","",'2. Employees'!$C12)</f>
        <v/>
      </c>
      <c r="D16" s="21">
        <f>IF('2. Employees'!$C12="","",'2. Employees'!$D12)</f>
        <v/>
      </c>
      <c r="E16" s="21">
        <f>IF('2. Employees'!$C12="","",'2. Employees'!$E12)</f>
        <v/>
      </c>
      <c r="F16" s="21">
        <f>IF('2. Employees'!$C12="","",'2. Employees'!$F12)</f>
        <v/>
      </c>
      <c r="G16" s="21">
        <f>IF('2. Employees'!$C12="","",$C$8)</f>
        <v/>
      </c>
      <c r="H16" s="15">
        <f>IF('2. Employees'!$C12="","",SUMIF('3. Weekly Overtime'!$C:$C,'2. Employees'!$C12,'3. Weekly Overtime'!$O:$O))</f>
        <v/>
      </c>
      <c r="I16" s="23">
        <f>IF('2. Employees'!$C12="","",SUMIF('3. Weekly Overtime'!$C:$C,'2. Employees'!$C12,'3. Weekly Overtime'!$T:$T))</f>
        <v/>
      </c>
      <c r="J16" s="30">
        <f>IF('2. Employees'!$C12="","",SUMIF('3. Weekly Overtime'!$C:$C,'2. Employees'!$C12,'3. Weekly Overtime'!$W:$W))</f>
        <v/>
      </c>
      <c r="K16" s="15">
        <f>IF('2. Employees'!$C12="","",COUNTIF('3. Weekly Overtime'!$C:$C,'2. Employees'!$C12))</f>
        <v/>
      </c>
    </row>
    <row r="17">
      <c r="B17" s="15">
        <f>IF('2. Employees'!$C13="","",7)</f>
        <v/>
      </c>
      <c r="C17" s="21">
        <f>IF('2. Employees'!$C13="","",'2. Employees'!$C13)</f>
        <v/>
      </c>
      <c r="D17" s="21">
        <f>IF('2. Employees'!$C13="","",'2. Employees'!$D13)</f>
        <v/>
      </c>
      <c r="E17" s="21">
        <f>IF('2. Employees'!$C13="","",'2. Employees'!$E13)</f>
        <v/>
      </c>
      <c r="F17" s="21">
        <f>IF('2. Employees'!$C13="","",'2. Employees'!$F13)</f>
        <v/>
      </c>
      <c r="G17" s="21">
        <f>IF('2. Employees'!$C13="","",$C$8)</f>
        <v/>
      </c>
      <c r="H17" s="15">
        <f>IF('2. Employees'!$C13="","",SUMIF('3. Weekly Overtime'!$C:$C,'2. Employees'!$C13,'3. Weekly Overtime'!$O:$O))</f>
        <v/>
      </c>
      <c r="I17" s="23">
        <f>IF('2. Employees'!$C13="","",SUMIF('3. Weekly Overtime'!$C:$C,'2. Employees'!$C13,'3. Weekly Overtime'!$T:$T))</f>
        <v/>
      </c>
      <c r="J17" s="30">
        <f>IF('2. Employees'!$C13="","",SUMIF('3. Weekly Overtime'!$C:$C,'2. Employees'!$C13,'3. Weekly Overtime'!$W:$W))</f>
        <v/>
      </c>
      <c r="K17" s="15">
        <f>IF('2. Employees'!$C13="","",COUNTIF('3. Weekly Overtime'!$C:$C,'2. Employees'!$C13))</f>
        <v/>
      </c>
    </row>
    <row r="18">
      <c r="B18" s="15">
        <f>IF('2. Employees'!$C14="","",8)</f>
        <v/>
      </c>
      <c r="C18" s="21">
        <f>IF('2. Employees'!$C14="","",'2. Employees'!$C14)</f>
        <v/>
      </c>
      <c r="D18" s="21">
        <f>IF('2. Employees'!$C14="","",'2. Employees'!$D14)</f>
        <v/>
      </c>
      <c r="E18" s="21">
        <f>IF('2. Employees'!$C14="","",'2. Employees'!$E14)</f>
        <v/>
      </c>
      <c r="F18" s="21">
        <f>IF('2. Employees'!$C14="","",'2. Employees'!$F14)</f>
        <v/>
      </c>
      <c r="G18" s="21">
        <f>IF('2. Employees'!$C14="","",$C$8)</f>
        <v/>
      </c>
      <c r="H18" s="15">
        <f>IF('2. Employees'!$C14="","",SUMIF('3. Weekly Overtime'!$C:$C,'2. Employees'!$C14,'3. Weekly Overtime'!$O:$O))</f>
        <v/>
      </c>
      <c r="I18" s="23">
        <f>IF('2. Employees'!$C14="","",SUMIF('3. Weekly Overtime'!$C:$C,'2. Employees'!$C14,'3. Weekly Overtime'!$T:$T))</f>
        <v/>
      </c>
      <c r="J18" s="30">
        <f>IF('2. Employees'!$C14="","",SUMIF('3. Weekly Overtime'!$C:$C,'2. Employees'!$C14,'3. Weekly Overtime'!$W:$W))</f>
        <v/>
      </c>
      <c r="K18" s="15">
        <f>IF('2. Employees'!$C14="","",COUNTIF('3. Weekly Overtime'!$C:$C,'2. Employees'!$C14))</f>
        <v/>
      </c>
    </row>
    <row r="19">
      <c r="B19" s="15">
        <f>IF('2. Employees'!$C15="","",9)</f>
        <v/>
      </c>
      <c r="C19" s="21">
        <f>IF('2. Employees'!$C15="","",'2. Employees'!$C15)</f>
        <v/>
      </c>
      <c r="D19" s="21">
        <f>IF('2. Employees'!$C15="","",'2. Employees'!$D15)</f>
        <v/>
      </c>
      <c r="E19" s="21">
        <f>IF('2. Employees'!$C15="","",'2. Employees'!$E15)</f>
        <v/>
      </c>
      <c r="F19" s="21">
        <f>IF('2. Employees'!$C15="","",'2. Employees'!$F15)</f>
        <v/>
      </c>
      <c r="G19" s="21">
        <f>IF('2. Employees'!$C15="","",$C$8)</f>
        <v/>
      </c>
      <c r="H19" s="15">
        <f>IF('2. Employees'!$C15="","",SUMIF('3. Weekly Overtime'!$C:$C,'2. Employees'!$C15,'3. Weekly Overtime'!$O:$O))</f>
        <v/>
      </c>
      <c r="I19" s="23">
        <f>IF('2. Employees'!$C15="","",SUMIF('3. Weekly Overtime'!$C:$C,'2. Employees'!$C15,'3. Weekly Overtime'!$T:$T))</f>
        <v/>
      </c>
      <c r="J19" s="30">
        <f>IF('2. Employees'!$C15="","",SUMIF('3. Weekly Overtime'!$C:$C,'2. Employees'!$C15,'3. Weekly Overtime'!$W:$W))</f>
        <v/>
      </c>
      <c r="K19" s="15">
        <f>IF('2. Employees'!$C15="","",COUNTIF('3. Weekly Overtime'!$C:$C,'2. Employees'!$C15))</f>
        <v/>
      </c>
    </row>
    <row r="20">
      <c r="B20" s="15">
        <f>IF('2. Employees'!$C16="","",10)</f>
        <v/>
      </c>
      <c r="C20" s="21">
        <f>IF('2. Employees'!$C16="","",'2. Employees'!$C16)</f>
        <v/>
      </c>
      <c r="D20" s="21">
        <f>IF('2. Employees'!$C16="","",'2. Employees'!$D16)</f>
        <v/>
      </c>
      <c r="E20" s="21">
        <f>IF('2. Employees'!$C16="","",'2. Employees'!$E16)</f>
        <v/>
      </c>
      <c r="F20" s="21">
        <f>IF('2. Employees'!$C16="","",'2. Employees'!$F16)</f>
        <v/>
      </c>
      <c r="G20" s="21">
        <f>IF('2. Employees'!$C16="","",$C$8)</f>
        <v/>
      </c>
      <c r="H20" s="15">
        <f>IF('2. Employees'!$C16="","",SUMIF('3. Weekly Overtime'!$C:$C,'2. Employees'!$C16,'3. Weekly Overtime'!$O:$O))</f>
        <v/>
      </c>
      <c r="I20" s="23">
        <f>IF('2. Employees'!$C16="","",SUMIF('3. Weekly Overtime'!$C:$C,'2. Employees'!$C16,'3. Weekly Overtime'!$T:$T))</f>
        <v/>
      </c>
      <c r="J20" s="30">
        <f>IF('2. Employees'!$C16="","",SUMIF('3. Weekly Overtime'!$C:$C,'2. Employees'!$C16,'3. Weekly Overtime'!$W:$W))</f>
        <v/>
      </c>
      <c r="K20" s="15">
        <f>IF('2. Employees'!$C16="","",COUNTIF('3. Weekly Overtime'!$C:$C,'2. Employees'!$C16))</f>
        <v/>
      </c>
    </row>
    <row r="21">
      <c r="B21" s="15">
        <f>IF('2. Employees'!$C17="","",11)</f>
        <v/>
      </c>
      <c r="C21" s="21">
        <f>IF('2. Employees'!$C17="","",'2. Employees'!$C17)</f>
        <v/>
      </c>
      <c r="D21" s="21">
        <f>IF('2. Employees'!$C17="","",'2. Employees'!$D17)</f>
        <v/>
      </c>
      <c r="E21" s="21">
        <f>IF('2. Employees'!$C17="","",'2. Employees'!$E17)</f>
        <v/>
      </c>
      <c r="F21" s="21">
        <f>IF('2. Employees'!$C17="","",'2. Employees'!$F17)</f>
        <v/>
      </c>
      <c r="G21" s="21">
        <f>IF('2. Employees'!$C17="","",$C$8)</f>
        <v/>
      </c>
      <c r="H21" s="15">
        <f>IF('2. Employees'!$C17="","",SUMIF('3. Weekly Overtime'!$C:$C,'2. Employees'!$C17,'3. Weekly Overtime'!$O:$O))</f>
        <v/>
      </c>
      <c r="I21" s="23">
        <f>IF('2. Employees'!$C17="","",SUMIF('3. Weekly Overtime'!$C:$C,'2. Employees'!$C17,'3. Weekly Overtime'!$T:$T))</f>
        <v/>
      </c>
      <c r="J21" s="30">
        <f>IF('2. Employees'!$C17="","",SUMIF('3. Weekly Overtime'!$C:$C,'2. Employees'!$C17,'3. Weekly Overtime'!$W:$W))</f>
        <v/>
      </c>
      <c r="K21" s="15">
        <f>IF('2. Employees'!$C17="","",COUNTIF('3. Weekly Overtime'!$C:$C,'2. Employees'!$C17))</f>
        <v/>
      </c>
    </row>
    <row r="22">
      <c r="B22" s="15">
        <f>IF('2. Employees'!$C18="","",12)</f>
        <v/>
      </c>
      <c r="C22" s="21">
        <f>IF('2. Employees'!$C18="","",'2. Employees'!$C18)</f>
        <v/>
      </c>
      <c r="D22" s="21">
        <f>IF('2. Employees'!$C18="","",'2. Employees'!$D18)</f>
        <v/>
      </c>
      <c r="E22" s="21">
        <f>IF('2. Employees'!$C18="","",'2. Employees'!$E18)</f>
        <v/>
      </c>
      <c r="F22" s="21">
        <f>IF('2. Employees'!$C18="","",'2. Employees'!$F18)</f>
        <v/>
      </c>
      <c r="G22" s="21">
        <f>IF('2. Employees'!$C18="","",$C$8)</f>
        <v/>
      </c>
      <c r="H22" s="15">
        <f>IF('2. Employees'!$C18="","",SUMIF('3. Weekly Overtime'!$C:$C,'2. Employees'!$C18,'3. Weekly Overtime'!$O:$O))</f>
        <v/>
      </c>
      <c r="I22" s="23">
        <f>IF('2. Employees'!$C18="","",SUMIF('3. Weekly Overtime'!$C:$C,'2. Employees'!$C18,'3. Weekly Overtime'!$T:$T))</f>
        <v/>
      </c>
      <c r="J22" s="30">
        <f>IF('2. Employees'!$C18="","",SUMIF('3. Weekly Overtime'!$C:$C,'2. Employees'!$C18,'3. Weekly Overtime'!$W:$W))</f>
        <v/>
      </c>
      <c r="K22" s="15">
        <f>IF('2. Employees'!$C18="","",COUNTIF('3. Weekly Overtime'!$C:$C,'2. Employees'!$C18))</f>
        <v/>
      </c>
    </row>
    <row r="23">
      <c r="B23" s="15">
        <f>IF('2. Employees'!$C19="","",13)</f>
        <v/>
      </c>
      <c r="C23" s="21">
        <f>IF('2. Employees'!$C19="","",'2. Employees'!$C19)</f>
        <v/>
      </c>
      <c r="D23" s="21">
        <f>IF('2. Employees'!$C19="","",'2. Employees'!$D19)</f>
        <v/>
      </c>
      <c r="E23" s="21">
        <f>IF('2. Employees'!$C19="","",'2. Employees'!$E19)</f>
        <v/>
      </c>
      <c r="F23" s="21">
        <f>IF('2. Employees'!$C19="","",'2. Employees'!$F19)</f>
        <v/>
      </c>
      <c r="G23" s="21">
        <f>IF('2. Employees'!$C19="","",$C$8)</f>
        <v/>
      </c>
      <c r="H23" s="15">
        <f>IF('2. Employees'!$C19="","",SUMIF('3. Weekly Overtime'!$C:$C,'2. Employees'!$C19,'3. Weekly Overtime'!$O:$O))</f>
        <v/>
      </c>
      <c r="I23" s="23">
        <f>IF('2. Employees'!$C19="","",SUMIF('3. Weekly Overtime'!$C:$C,'2. Employees'!$C19,'3. Weekly Overtime'!$T:$T))</f>
        <v/>
      </c>
      <c r="J23" s="30">
        <f>IF('2. Employees'!$C19="","",SUMIF('3. Weekly Overtime'!$C:$C,'2. Employees'!$C19,'3. Weekly Overtime'!$W:$W))</f>
        <v/>
      </c>
      <c r="K23" s="15">
        <f>IF('2. Employees'!$C19="","",COUNTIF('3. Weekly Overtime'!$C:$C,'2. Employees'!$C19))</f>
        <v/>
      </c>
    </row>
    <row r="24">
      <c r="B24" s="15">
        <f>IF('2. Employees'!$C20="","",14)</f>
        <v/>
      </c>
      <c r="C24" s="21">
        <f>IF('2. Employees'!$C20="","",'2. Employees'!$C20)</f>
        <v/>
      </c>
      <c r="D24" s="21">
        <f>IF('2. Employees'!$C20="","",'2. Employees'!$D20)</f>
        <v/>
      </c>
      <c r="E24" s="21">
        <f>IF('2. Employees'!$C20="","",'2. Employees'!$E20)</f>
        <v/>
      </c>
      <c r="F24" s="21">
        <f>IF('2. Employees'!$C20="","",'2. Employees'!$F20)</f>
        <v/>
      </c>
      <c r="G24" s="21">
        <f>IF('2. Employees'!$C20="","",$C$8)</f>
        <v/>
      </c>
      <c r="H24" s="15">
        <f>IF('2. Employees'!$C20="","",SUMIF('3. Weekly Overtime'!$C:$C,'2. Employees'!$C20,'3. Weekly Overtime'!$O:$O))</f>
        <v/>
      </c>
      <c r="I24" s="23">
        <f>IF('2. Employees'!$C20="","",SUMIF('3. Weekly Overtime'!$C:$C,'2. Employees'!$C20,'3. Weekly Overtime'!$T:$T))</f>
        <v/>
      </c>
      <c r="J24" s="30">
        <f>IF('2. Employees'!$C20="","",SUMIF('3. Weekly Overtime'!$C:$C,'2. Employees'!$C20,'3. Weekly Overtime'!$W:$W))</f>
        <v/>
      </c>
      <c r="K24" s="15">
        <f>IF('2. Employees'!$C20="","",COUNTIF('3. Weekly Overtime'!$C:$C,'2. Employees'!$C20))</f>
        <v/>
      </c>
    </row>
    <row r="25">
      <c r="B25" s="15">
        <f>IF('2. Employees'!$C21="","",15)</f>
        <v/>
      </c>
      <c r="C25" s="21">
        <f>IF('2. Employees'!$C21="","",'2. Employees'!$C21)</f>
        <v/>
      </c>
      <c r="D25" s="21">
        <f>IF('2. Employees'!$C21="","",'2. Employees'!$D21)</f>
        <v/>
      </c>
      <c r="E25" s="21">
        <f>IF('2. Employees'!$C21="","",'2. Employees'!$E21)</f>
        <v/>
      </c>
      <c r="F25" s="21">
        <f>IF('2. Employees'!$C21="","",'2. Employees'!$F21)</f>
        <v/>
      </c>
      <c r="G25" s="21">
        <f>IF('2. Employees'!$C21="","",$C$8)</f>
        <v/>
      </c>
      <c r="H25" s="15">
        <f>IF('2. Employees'!$C21="","",SUMIF('3. Weekly Overtime'!$C:$C,'2. Employees'!$C21,'3. Weekly Overtime'!$O:$O))</f>
        <v/>
      </c>
      <c r="I25" s="23">
        <f>IF('2. Employees'!$C21="","",SUMIF('3. Weekly Overtime'!$C:$C,'2. Employees'!$C21,'3. Weekly Overtime'!$T:$T))</f>
        <v/>
      </c>
      <c r="J25" s="30">
        <f>IF('2. Employees'!$C21="","",SUMIF('3. Weekly Overtime'!$C:$C,'2. Employees'!$C21,'3. Weekly Overtime'!$W:$W))</f>
        <v/>
      </c>
      <c r="K25" s="15">
        <f>IF('2. Employees'!$C21="","",COUNTIF('3. Weekly Overtime'!$C:$C,'2. Employees'!$C21))</f>
        <v/>
      </c>
    </row>
    <row r="26">
      <c r="B26" s="15">
        <f>IF('2. Employees'!$C22="","",16)</f>
        <v/>
      </c>
      <c r="C26" s="21">
        <f>IF('2. Employees'!$C22="","",'2. Employees'!$C22)</f>
        <v/>
      </c>
      <c r="D26" s="21">
        <f>IF('2. Employees'!$C22="","",'2. Employees'!$D22)</f>
        <v/>
      </c>
      <c r="E26" s="21">
        <f>IF('2. Employees'!$C22="","",'2. Employees'!$E22)</f>
        <v/>
      </c>
      <c r="F26" s="21">
        <f>IF('2. Employees'!$C22="","",'2. Employees'!$F22)</f>
        <v/>
      </c>
      <c r="G26" s="21">
        <f>IF('2. Employees'!$C22="","",$C$8)</f>
        <v/>
      </c>
      <c r="H26" s="15">
        <f>IF('2. Employees'!$C22="","",SUMIF('3. Weekly Overtime'!$C:$C,'2. Employees'!$C22,'3. Weekly Overtime'!$O:$O))</f>
        <v/>
      </c>
      <c r="I26" s="23">
        <f>IF('2. Employees'!$C22="","",SUMIF('3. Weekly Overtime'!$C:$C,'2. Employees'!$C22,'3. Weekly Overtime'!$T:$T))</f>
        <v/>
      </c>
      <c r="J26" s="30">
        <f>IF('2. Employees'!$C22="","",SUMIF('3. Weekly Overtime'!$C:$C,'2. Employees'!$C22,'3. Weekly Overtime'!$W:$W))</f>
        <v/>
      </c>
      <c r="K26" s="15">
        <f>IF('2. Employees'!$C22="","",COUNTIF('3. Weekly Overtime'!$C:$C,'2. Employees'!$C22))</f>
        <v/>
      </c>
    </row>
    <row r="27">
      <c r="B27" s="15">
        <f>IF('2. Employees'!$C23="","",17)</f>
        <v/>
      </c>
      <c r="C27" s="21">
        <f>IF('2. Employees'!$C23="","",'2. Employees'!$C23)</f>
        <v/>
      </c>
      <c r="D27" s="21">
        <f>IF('2. Employees'!$C23="","",'2. Employees'!$D23)</f>
        <v/>
      </c>
      <c r="E27" s="21">
        <f>IF('2. Employees'!$C23="","",'2. Employees'!$E23)</f>
        <v/>
      </c>
      <c r="F27" s="21">
        <f>IF('2. Employees'!$C23="","",'2. Employees'!$F23)</f>
        <v/>
      </c>
      <c r="G27" s="21">
        <f>IF('2. Employees'!$C23="","",$C$8)</f>
        <v/>
      </c>
      <c r="H27" s="15">
        <f>IF('2. Employees'!$C23="","",SUMIF('3. Weekly Overtime'!$C:$C,'2. Employees'!$C23,'3. Weekly Overtime'!$O:$O))</f>
        <v/>
      </c>
      <c r="I27" s="23">
        <f>IF('2. Employees'!$C23="","",SUMIF('3. Weekly Overtime'!$C:$C,'2. Employees'!$C23,'3. Weekly Overtime'!$T:$T))</f>
        <v/>
      </c>
      <c r="J27" s="30">
        <f>IF('2. Employees'!$C23="","",SUMIF('3. Weekly Overtime'!$C:$C,'2. Employees'!$C23,'3. Weekly Overtime'!$W:$W))</f>
        <v/>
      </c>
      <c r="K27" s="15">
        <f>IF('2. Employees'!$C23="","",COUNTIF('3. Weekly Overtime'!$C:$C,'2. Employees'!$C23))</f>
        <v/>
      </c>
    </row>
    <row r="28">
      <c r="B28" s="15">
        <f>IF('2. Employees'!$C24="","",18)</f>
        <v/>
      </c>
      <c r="C28" s="21">
        <f>IF('2. Employees'!$C24="","",'2. Employees'!$C24)</f>
        <v/>
      </c>
      <c r="D28" s="21">
        <f>IF('2. Employees'!$C24="","",'2. Employees'!$D24)</f>
        <v/>
      </c>
      <c r="E28" s="21">
        <f>IF('2. Employees'!$C24="","",'2. Employees'!$E24)</f>
        <v/>
      </c>
      <c r="F28" s="21">
        <f>IF('2. Employees'!$C24="","",'2. Employees'!$F24)</f>
        <v/>
      </c>
      <c r="G28" s="21">
        <f>IF('2. Employees'!$C24="","",$C$8)</f>
        <v/>
      </c>
      <c r="H28" s="15">
        <f>IF('2. Employees'!$C24="","",SUMIF('3. Weekly Overtime'!$C:$C,'2. Employees'!$C24,'3. Weekly Overtime'!$O:$O))</f>
        <v/>
      </c>
      <c r="I28" s="23">
        <f>IF('2. Employees'!$C24="","",SUMIF('3. Weekly Overtime'!$C:$C,'2. Employees'!$C24,'3. Weekly Overtime'!$T:$T))</f>
        <v/>
      </c>
      <c r="J28" s="30">
        <f>IF('2. Employees'!$C24="","",SUMIF('3. Weekly Overtime'!$C:$C,'2. Employees'!$C24,'3. Weekly Overtime'!$W:$W))</f>
        <v/>
      </c>
      <c r="K28" s="15">
        <f>IF('2. Employees'!$C24="","",COUNTIF('3. Weekly Overtime'!$C:$C,'2. Employees'!$C24))</f>
        <v/>
      </c>
    </row>
    <row r="29">
      <c r="B29" s="15">
        <f>IF('2. Employees'!$C25="","",19)</f>
        <v/>
      </c>
      <c r="C29" s="21">
        <f>IF('2. Employees'!$C25="","",'2. Employees'!$C25)</f>
        <v/>
      </c>
      <c r="D29" s="21">
        <f>IF('2. Employees'!$C25="","",'2. Employees'!$D25)</f>
        <v/>
      </c>
      <c r="E29" s="21">
        <f>IF('2. Employees'!$C25="","",'2. Employees'!$E25)</f>
        <v/>
      </c>
      <c r="F29" s="21">
        <f>IF('2. Employees'!$C25="","",'2. Employees'!$F25)</f>
        <v/>
      </c>
      <c r="G29" s="21">
        <f>IF('2. Employees'!$C25="","",$C$8)</f>
        <v/>
      </c>
      <c r="H29" s="15">
        <f>IF('2. Employees'!$C25="","",SUMIF('3. Weekly Overtime'!$C:$C,'2. Employees'!$C25,'3. Weekly Overtime'!$O:$O))</f>
        <v/>
      </c>
      <c r="I29" s="23">
        <f>IF('2. Employees'!$C25="","",SUMIF('3. Weekly Overtime'!$C:$C,'2. Employees'!$C25,'3. Weekly Overtime'!$T:$T))</f>
        <v/>
      </c>
      <c r="J29" s="30">
        <f>IF('2. Employees'!$C25="","",SUMIF('3. Weekly Overtime'!$C:$C,'2. Employees'!$C25,'3. Weekly Overtime'!$W:$W))</f>
        <v/>
      </c>
      <c r="K29" s="15">
        <f>IF('2. Employees'!$C25="","",COUNTIF('3. Weekly Overtime'!$C:$C,'2. Employees'!$C25))</f>
        <v/>
      </c>
    </row>
    <row r="30">
      <c r="B30" s="15">
        <f>IF('2. Employees'!$C26="","",20)</f>
        <v/>
      </c>
      <c r="C30" s="21">
        <f>IF('2. Employees'!$C26="","",'2. Employees'!$C26)</f>
        <v/>
      </c>
      <c r="D30" s="21">
        <f>IF('2. Employees'!$C26="","",'2. Employees'!$D26)</f>
        <v/>
      </c>
      <c r="E30" s="21">
        <f>IF('2. Employees'!$C26="","",'2. Employees'!$E26)</f>
        <v/>
      </c>
      <c r="F30" s="21">
        <f>IF('2. Employees'!$C26="","",'2. Employees'!$F26)</f>
        <v/>
      </c>
      <c r="G30" s="21">
        <f>IF('2. Employees'!$C26="","",$C$8)</f>
        <v/>
      </c>
      <c r="H30" s="15">
        <f>IF('2. Employees'!$C26="","",SUMIF('3. Weekly Overtime'!$C:$C,'2. Employees'!$C26,'3. Weekly Overtime'!$O:$O))</f>
        <v/>
      </c>
      <c r="I30" s="23">
        <f>IF('2. Employees'!$C26="","",SUMIF('3. Weekly Overtime'!$C:$C,'2. Employees'!$C26,'3. Weekly Overtime'!$T:$T))</f>
        <v/>
      </c>
      <c r="J30" s="30">
        <f>IF('2. Employees'!$C26="","",SUMIF('3. Weekly Overtime'!$C:$C,'2. Employees'!$C26,'3. Weekly Overtime'!$W:$W))</f>
        <v/>
      </c>
      <c r="K30" s="15">
        <f>IF('2. Employees'!$C26="","",COUNTIF('3. Weekly Overtime'!$C:$C,'2. Employees'!$C26))</f>
        <v/>
      </c>
    </row>
    <row r="31">
      <c r="B31" s="15">
        <f>IF('2. Employees'!$C27="","",21)</f>
        <v/>
      </c>
      <c r="C31" s="21">
        <f>IF('2. Employees'!$C27="","",'2. Employees'!$C27)</f>
        <v/>
      </c>
      <c r="D31" s="21">
        <f>IF('2. Employees'!$C27="","",'2. Employees'!$D27)</f>
        <v/>
      </c>
      <c r="E31" s="21">
        <f>IF('2. Employees'!$C27="","",'2. Employees'!$E27)</f>
        <v/>
      </c>
      <c r="F31" s="21">
        <f>IF('2. Employees'!$C27="","",'2. Employees'!$F27)</f>
        <v/>
      </c>
      <c r="G31" s="21">
        <f>IF('2. Employees'!$C27="","",$C$8)</f>
        <v/>
      </c>
      <c r="H31" s="15">
        <f>IF('2. Employees'!$C27="","",SUMIF('3. Weekly Overtime'!$C:$C,'2. Employees'!$C27,'3. Weekly Overtime'!$O:$O))</f>
        <v/>
      </c>
      <c r="I31" s="23">
        <f>IF('2. Employees'!$C27="","",SUMIF('3. Weekly Overtime'!$C:$C,'2. Employees'!$C27,'3. Weekly Overtime'!$T:$T))</f>
        <v/>
      </c>
      <c r="J31" s="30">
        <f>IF('2. Employees'!$C27="","",SUMIF('3. Weekly Overtime'!$C:$C,'2. Employees'!$C27,'3. Weekly Overtime'!$W:$W))</f>
        <v/>
      </c>
      <c r="K31" s="15">
        <f>IF('2. Employees'!$C27="","",COUNTIF('3. Weekly Overtime'!$C:$C,'2. Employees'!$C27))</f>
        <v/>
      </c>
    </row>
    <row r="32">
      <c r="B32" s="15">
        <f>IF('2. Employees'!$C28="","",22)</f>
        <v/>
      </c>
      <c r="C32" s="21">
        <f>IF('2. Employees'!$C28="","",'2. Employees'!$C28)</f>
        <v/>
      </c>
      <c r="D32" s="21">
        <f>IF('2. Employees'!$C28="","",'2. Employees'!$D28)</f>
        <v/>
      </c>
      <c r="E32" s="21">
        <f>IF('2. Employees'!$C28="","",'2. Employees'!$E28)</f>
        <v/>
      </c>
      <c r="F32" s="21">
        <f>IF('2. Employees'!$C28="","",'2. Employees'!$F28)</f>
        <v/>
      </c>
      <c r="G32" s="21">
        <f>IF('2. Employees'!$C28="","",$C$8)</f>
        <v/>
      </c>
      <c r="H32" s="15">
        <f>IF('2. Employees'!$C28="","",SUMIF('3. Weekly Overtime'!$C:$C,'2. Employees'!$C28,'3. Weekly Overtime'!$O:$O))</f>
        <v/>
      </c>
      <c r="I32" s="23">
        <f>IF('2. Employees'!$C28="","",SUMIF('3. Weekly Overtime'!$C:$C,'2. Employees'!$C28,'3. Weekly Overtime'!$T:$T))</f>
        <v/>
      </c>
      <c r="J32" s="30">
        <f>IF('2. Employees'!$C28="","",SUMIF('3. Weekly Overtime'!$C:$C,'2. Employees'!$C28,'3. Weekly Overtime'!$W:$W))</f>
        <v/>
      </c>
      <c r="K32" s="15">
        <f>IF('2. Employees'!$C28="","",COUNTIF('3. Weekly Overtime'!$C:$C,'2. Employees'!$C28))</f>
        <v/>
      </c>
    </row>
    <row r="33">
      <c r="B33" s="15">
        <f>IF('2. Employees'!$C29="","",23)</f>
        <v/>
      </c>
      <c r="C33" s="21">
        <f>IF('2. Employees'!$C29="","",'2. Employees'!$C29)</f>
        <v/>
      </c>
      <c r="D33" s="21">
        <f>IF('2. Employees'!$C29="","",'2. Employees'!$D29)</f>
        <v/>
      </c>
      <c r="E33" s="21">
        <f>IF('2. Employees'!$C29="","",'2. Employees'!$E29)</f>
        <v/>
      </c>
      <c r="F33" s="21">
        <f>IF('2. Employees'!$C29="","",'2. Employees'!$F29)</f>
        <v/>
      </c>
      <c r="G33" s="21">
        <f>IF('2. Employees'!$C29="","",$C$8)</f>
        <v/>
      </c>
      <c r="H33" s="15">
        <f>IF('2. Employees'!$C29="","",SUMIF('3. Weekly Overtime'!$C:$C,'2. Employees'!$C29,'3. Weekly Overtime'!$O:$O))</f>
        <v/>
      </c>
      <c r="I33" s="23">
        <f>IF('2. Employees'!$C29="","",SUMIF('3. Weekly Overtime'!$C:$C,'2. Employees'!$C29,'3. Weekly Overtime'!$T:$T))</f>
        <v/>
      </c>
      <c r="J33" s="30">
        <f>IF('2. Employees'!$C29="","",SUMIF('3. Weekly Overtime'!$C:$C,'2. Employees'!$C29,'3. Weekly Overtime'!$W:$W))</f>
        <v/>
      </c>
      <c r="K33" s="15">
        <f>IF('2. Employees'!$C29="","",COUNTIF('3. Weekly Overtime'!$C:$C,'2. Employees'!$C29))</f>
        <v/>
      </c>
    </row>
    <row r="34">
      <c r="B34" s="15">
        <f>IF('2. Employees'!$C30="","",24)</f>
        <v/>
      </c>
      <c r="C34" s="21">
        <f>IF('2. Employees'!$C30="","",'2. Employees'!$C30)</f>
        <v/>
      </c>
      <c r="D34" s="21">
        <f>IF('2. Employees'!$C30="","",'2. Employees'!$D30)</f>
        <v/>
      </c>
      <c r="E34" s="21">
        <f>IF('2. Employees'!$C30="","",'2. Employees'!$E30)</f>
        <v/>
      </c>
      <c r="F34" s="21">
        <f>IF('2. Employees'!$C30="","",'2. Employees'!$F30)</f>
        <v/>
      </c>
      <c r="G34" s="21">
        <f>IF('2. Employees'!$C30="","",$C$8)</f>
        <v/>
      </c>
      <c r="H34" s="15">
        <f>IF('2. Employees'!$C30="","",SUMIF('3. Weekly Overtime'!$C:$C,'2. Employees'!$C30,'3. Weekly Overtime'!$O:$O))</f>
        <v/>
      </c>
      <c r="I34" s="23">
        <f>IF('2. Employees'!$C30="","",SUMIF('3. Weekly Overtime'!$C:$C,'2. Employees'!$C30,'3. Weekly Overtime'!$T:$T))</f>
        <v/>
      </c>
      <c r="J34" s="30">
        <f>IF('2. Employees'!$C30="","",SUMIF('3. Weekly Overtime'!$C:$C,'2. Employees'!$C30,'3. Weekly Overtime'!$W:$W))</f>
        <v/>
      </c>
      <c r="K34" s="15">
        <f>IF('2. Employees'!$C30="","",COUNTIF('3. Weekly Overtime'!$C:$C,'2. Employees'!$C30))</f>
        <v/>
      </c>
    </row>
    <row r="35">
      <c r="B35" s="15">
        <f>IF('2. Employees'!$C31="","",25)</f>
        <v/>
      </c>
      <c r="C35" s="21">
        <f>IF('2. Employees'!$C31="","",'2. Employees'!$C31)</f>
        <v/>
      </c>
      <c r="D35" s="21">
        <f>IF('2. Employees'!$C31="","",'2. Employees'!$D31)</f>
        <v/>
      </c>
      <c r="E35" s="21">
        <f>IF('2. Employees'!$C31="","",'2. Employees'!$E31)</f>
        <v/>
      </c>
      <c r="F35" s="21">
        <f>IF('2. Employees'!$C31="","",'2. Employees'!$F31)</f>
        <v/>
      </c>
      <c r="G35" s="21">
        <f>IF('2. Employees'!$C31="","",$C$8)</f>
        <v/>
      </c>
      <c r="H35" s="15">
        <f>IF('2. Employees'!$C31="","",SUMIF('3. Weekly Overtime'!$C:$C,'2. Employees'!$C31,'3. Weekly Overtime'!$O:$O))</f>
        <v/>
      </c>
      <c r="I35" s="23">
        <f>IF('2. Employees'!$C31="","",SUMIF('3. Weekly Overtime'!$C:$C,'2. Employees'!$C31,'3. Weekly Overtime'!$T:$T))</f>
        <v/>
      </c>
      <c r="J35" s="30">
        <f>IF('2. Employees'!$C31="","",SUMIF('3. Weekly Overtime'!$C:$C,'2. Employees'!$C31,'3. Weekly Overtime'!$W:$W))</f>
        <v/>
      </c>
      <c r="K35" s="15">
        <f>IF('2. Employees'!$C31="","",COUNTIF('3. Weekly Overtime'!$C:$C,'2. Employees'!$C31))</f>
        <v/>
      </c>
    </row>
    <row r="36">
      <c r="B36" s="15">
        <f>IF('2. Employees'!$C32="","",26)</f>
        <v/>
      </c>
      <c r="C36" s="21">
        <f>IF('2. Employees'!$C32="","",'2. Employees'!$C32)</f>
        <v/>
      </c>
      <c r="D36" s="21">
        <f>IF('2. Employees'!$C32="","",'2. Employees'!$D32)</f>
        <v/>
      </c>
      <c r="E36" s="21">
        <f>IF('2. Employees'!$C32="","",'2. Employees'!$E32)</f>
        <v/>
      </c>
      <c r="F36" s="21">
        <f>IF('2. Employees'!$C32="","",'2. Employees'!$F32)</f>
        <v/>
      </c>
      <c r="G36" s="21">
        <f>IF('2. Employees'!$C32="","",$C$8)</f>
        <v/>
      </c>
      <c r="H36" s="15">
        <f>IF('2. Employees'!$C32="","",SUMIF('3. Weekly Overtime'!$C:$C,'2. Employees'!$C32,'3. Weekly Overtime'!$O:$O))</f>
        <v/>
      </c>
      <c r="I36" s="23">
        <f>IF('2. Employees'!$C32="","",SUMIF('3. Weekly Overtime'!$C:$C,'2. Employees'!$C32,'3. Weekly Overtime'!$T:$T))</f>
        <v/>
      </c>
      <c r="J36" s="30">
        <f>IF('2. Employees'!$C32="","",SUMIF('3. Weekly Overtime'!$C:$C,'2. Employees'!$C32,'3. Weekly Overtime'!$W:$W))</f>
        <v/>
      </c>
      <c r="K36" s="15">
        <f>IF('2. Employees'!$C32="","",COUNTIF('3. Weekly Overtime'!$C:$C,'2. Employees'!$C32))</f>
        <v/>
      </c>
    </row>
    <row r="37">
      <c r="B37" s="15">
        <f>IF('2. Employees'!$C33="","",27)</f>
        <v/>
      </c>
      <c r="C37" s="21">
        <f>IF('2. Employees'!$C33="","",'2. Employees'!$C33)</f>
        <v/>
      </c>
      <c r="D37" s="21">
        <f>IF('2. Employees'!$C33="","",'2. Employees'!$D33)</f>
        <v/>
      </c>
      <c r="E37" s="21">
        <f>IF('2. Employees'!$C33="","",'2. Employees'!$E33)</f>
        <v/>
      </c>
      <c r="F37" s="21">
        <f>IF('2. Employees'!$C33="","",'2. Employees'!$F33)</f>
        <v/>
      </c>
      <c r="G37" s="21">
        <f>IF('2. Employees'!$C33="","",$C$8)</f>
        <v/>
      </c>
      <c r="H37" s="15">
        <f>IF('2. Employees'!$C33="","",SUMIF('3. Weekly Overtime'!$C:$C,'2. Employees'!$C33,'3. Weekly Overtime'!$O:$O))</f>
        <v/>
      </c>
      <c r="I37" s="23">
        <f>IF('2. Employees'!$C33="","",SUMIF('3. Weekly Overtime'!$C:$C,'2. Employees'!$C33,'3. Weekly Overtime'!$T:$T))</f>
        <v/>
      </c>
      <c r="J37" s="30">
        <f>IF('2. Employees'!$C33="","",SUMIF('3. Weekly Overtime'!$C:$C,'2. Employees'!$C33,'3. Weekly Overtime'!$W:$W))</f>
        <v/>
      </c>
      <c r="K37" s="15">
        <f>IF('2. Employees'!$C33="","",COUNTIF('3. Weekly Overtime'!$C:$C,'2. Employees'!$C33))</f>
        <v/>
      </c>
    </row>
    <row r="38">
      <c r="B38" s="15">
        <f>IF('2. Employees'!$C34="","",28)</f>
        <v/>
      </c>
      <c r="C38" s="21">
        <f>IF('2. Employees'!$C34="","",'2. Employees'!$C34)</f>
        <v/>
      </c>
      <c r="D38" s="21">
        <f>IF('2. Employees'!$C34="","",'2. Employees'!$D34)</f>
        <v/>
      </c>
      <c r="E38" s="21">
        <f>IF('2. Employees'!$C34="","",'2. Employees'!$E34)</f>
        <v/>
      </c>
      <c r="F38" s="21">
        <f>IF('2. Employees'!$C34="","",'2. Employees'!$F34)</f>
        <v/>
      </c>
      <c r="G38" s="21">
        <f>IF('2. Employees'!$C34="","",$C$8)</f>
        <v/>
      </c>
      <c r="H38" s="15">
        <f>IF('2. Employees'!$C34="","",SUMIF('3. Weekly Overtime'!$C:$C,'2. Employees'!$C34,'3. Weekly Overtime'!$O:$O))</f>
        <v/>
      </c>
      <c r="I38" s="23">
        <f>IF('2. Employees'!$C34="","",SUMIF('3. Weekly Overtime'!$C:$C,'2. Employees'!$C34,'3. Weekly Overtime'!$T:$T))</f>
        <v/>
      </c>
      <c r="J38" s="30">
        <f>IF('2. Employees'!$C34="","",SUMIF('3. Weekly Overtime'!$C:$C,'2. Employees'!$C34,'3. Weekly Overtime'!$W:$W))</f>
        <v/>
      </c>
      <c r="K38" s="15">
        <f>IF('2. Employees'!$C34="","",COUNTIF('3. Weekly Overtime'!$C:$C,'2. Employees'!$C34))</f>
        <v/>
      </c>
    </row>
    <row r="39">
      <c r="B39" s="15">
        <f>IF('2. Employees'!$C35="","",29)</f>
        <v/>
      </c>
      <c r="C39" s="21">
        <f>IF('2. Employees'!$C35="","",'2. Employees'!$C35)</f>
        <v/>
      </c>
      <c r="D39" s="21">
        <f>IF('2. Employees'!$C35="","",'2. Employees'!$D35)</f>
        <v/>
      </c>
      <c r="E39" s="21">
        <f>IF('2. Employees'!$C35="","",'2. Employees'!$E35)</f>
        <v/>
      </c>
      <c r="F39" s="21">
        <f>IF('2. Employees'!$C35="","",'2. Employees'!$F35)</f>
        <v/>
      </c>
      <c r="G39" s="21">
        <f>IF('2. Employees'!$C35="","",$C$8)</f>
        <v/>
      </c>
      <c r="H39" s="15">
        <f>IF('2. Employees'!$C35="","",SUMIF('3. Weekly Overtime'!$C:$C,'2. Employees'!$C35,'3. Weekly Overtime'!$O:$O))</f>
        <v/>
      </c>
      <c r="I39" s="23">
        <f>IF('2. Employees'!$C35="","",SUMIF('3. Weekly Overtime'!$C:$C,'2. Employees'!$C35,'3. Weekly Overtime'!$T:$T))</f>
        <v/>
      </c>
      <c r="J39" s="30">
        <f>IF('2. Employees'!$C35="","",SUMIF('3. Weekly Overtime'!$C:$C,'2. Employees'!$C35,'3. Weekly Overtime'!$W:$W))</f>
        <v/>
      </c>
      <c r="K39" s="15">
        <f>IF('2. Employees'!$C35="","",COUNTIF('3. Weekly Overtime'!$C:$C,'2. Employees'!$C35))</f>
        <v/>
      </c>
    </row>
    <row r="40">
      <c r="B40" s="15">
        <f>IF('2. Employees'!$C36="","",30)</f>
        <v/>
      </c>
      <c r="C40" s="21">
        <f>IF('2. Employees'!$C36="","",'2. Employees'!$C36)</f>
        <v/>
      </c>
      <c r="D40" s="21">
        <f>IF('2. Employees'!$C36="","",'2. Employees'!$D36)</f>
        <v/>
      </c>
      <c r="E40" s="21">
        <f>IF('2. Employees'!$C36="","",'2. Employees'!$E36)</f>
        <v/>
      </c>
      <c r="F40" s="21">
        <f>IF('2. Employees'!$C36="","",'2. Employees'!$F36)</f>
        <v/>
      </c>
      <c r="G40" s="21">
        <f>IF('2. Employees'!$C36="","",$C$8)</f>
        <v/>
      </c>
      <c r="H40" s="15">
        <f>IF('2. Employees'!$C36="","",SUMIF('3. Weekly Overtime'!$C:$C,'2. Employees'!$C36,'3. Weekly Overtime'!$O:$O))</f>
        <v/>
      </c>
      <c r="I40" s="23">
        <f>IF('2. Employees'!$C36="","",SUMIF('3. Weekly Overtime'!$C:$C,'2. Employees'!$C36,'3. Weekly Overtime'!$T:$T))</f>
        <v/>
      </c>
      <c r="J40" s="30">
        <f>IF('2. Employees'!$C36="","",SUMIF('3. Weekly Overtime'!$C:$C,'2. Employees'!$C36,'3. Weekly Overtime'!$W:$W))</f>
        <v/>
      </c>
      <c r="K40" s="15">
        <f>IF('2. Employees'!$C36="","",COUNTIF('3. Weekly Overtime'!$C:$C,'2. Employees'!$C36))</f>
        <v/>
      </c>
    </row>
    <row r="41">
      <c r="B41" s="15">
        <f>IF('2. Employees'!$C37="","",31)</f>
        <v/>
      </c>
      <c r="C41" s="21">
        <f>IF('2. Employees'!$C37="","",'2. Employees'!$C37)</f>
        <v/>
      </c>
      <c r="D41" s="21">
        <f>IF('2. Employees'!$C37="","",'2. Employees'!$D37)</f>
        <v/>
      </c>
      <c r="E41" s="21">
        <f>IF('2. Employees'!$C37="","",'2. Employees'!$E37)</f>
        <v/>
      </c>
      <c r="F41" s="21">
        <f>IF('2. Employees'!$C37="","",'2. Employees'!$F37)</f>
        <v/>
      </c>
      <c r="G41" s="21">
        <f>IF('2. Employees'!$C37="","",$C$8)</f>
        <v/>
      </c>
      <c r="H41" s="15">
        <f>IF('2. Employees'!$C37="","",SUMIF('3. Weekly Overtime'!$C:$C,'2. Employees'!$C37,'3. Weekly Overtime'!$O:$O))</f>
        <v/>
      </c>
      <c r="I41" s="23">
        <f>IF('2. Employees'!$C37="","",SUMIF('3. Weekly Overtime'!$C:$C,'2. Employees'!$C37,'3. Weekly Overtime'!$T:$T))</f>
        <v/>
      </c>
      <c r="J41" s="30">
        <f>IF('2. Employees'!$C37="","",SUMIF('3. Weekly Overtime'!$C:$C,'2. Employees'!$C37,'3. Weekly Overtime'!$W:$W))</f>
        <v/>
      </c>
      <c r="K41" s="15">
        <f>IF('2. Employees'!$C37="","",COUNTIF('3. Weekly Overtime'!$C:$C,'2. Employees'!$C37))</f>
        <v/>
      </c>
    </row>
    <row r="42">
      <c r="B42" s="15">
        <f>IF('2. Employees'!$C38="","",32)</f>
        <v/>
      </c>
      <c r="C42" s="21">
        <f>IF('2. Employees'!$C38="","",'2. Employees'!$C38)</f>
        <v/>
      </c>
      <c r="D42" s="21">
        <f>IF('2. Employees'!$C38="","",'2. Employees'!$D38)</f>
        <v/>
      </c>
      <c r="E42" s="21">
        <f>IF('2. Employees'!$C38="","",'2. Employees'!$E38)</f>
        <v/>
      </c>
      <c r="F42" s="21">
        <f>IF('2. Employees'!$C38="","",'2. Employees'!$F38)</f>
        <v/>
      </c>
      <c r="G42" s="21">
        <f>IF('2. Employees'!$C38="","",$C$8)</f>
        <v/>
      </c>
      <c r="H42" s="15">
        <f>IF('2. Employees'!$C38="","",SUMIF('3. Weekly Overtime'!$C:$C,'2. Employees'!$C38,'3. Weekly Overtime'!$O:$O))</f>
        <v/>
      </c>
      <c r="I42" s="23">
        <f>IF('2. Employees'!$C38="","",SUMIF('3. Weekly Overtime'!$C:$C,'2. Employees'!$C38,'3. Weekly Overtime'!$T:$T))</f>
        <v/>
      </c>
      <c r="J42" s="30">
        <f>IF('2. Employees'!$C38="","",SUMIF('3. Weekly Overtime'!$C:$C,'2. Employees'!$C38,'3. Weekly Overtime'!$W:$W))</f>
        <v/>
      </c>
      <c r="K42" s="15">
        <f>IF('2. Employees'!$C38="","",COUNTIF('3. Weekly Overtime'!$C:$C,'2. Employees'!$C38))</f>
        <v/>
      </c>
    </row>
    <row r="43">
      <c r="B43" s="15">
        <f>IF('2. Employees'!$C39="","",33)</f>
        <v/>
      </c>
      <c r="C43" s="21">
        <f>IF('2. Employees'!$C39="","",'2. Employees'!$C39)</f>
        <v/>
      </c>
      <c r="D43" s="21">
        <f>IF('2. Employees'!$C39="","",'2. Employees'!$D39)</f>
        <v/>
      </c>
      <c r="E43" s="21">
        <f>IF('2. Employees'!$C39="","",'2. Employees'!$E39)</f>
        <v/>
      </c>
      <c r="F43" s="21">
        <f>IF('2. Employees'!$C39="","",'2. Employees'!$F39)</f>
        <v/>
      </c>
      <c r="G43" s="21">
        <f>IF('2. Employees'!$C39="","",$C$8)</f>
        <v/>
      </c>
      <c r="H43" s="15">
        <f>IF('2. Employees'!$C39="","",SUMIF('3. Weekly Overtime'!$C:$C,'2. Employees'!$C39,'3. Weekly Overtime'!$O:$O))</f>
        <v/>
      </c>
      <c r="I43" s="23">
        <f>IF('2. Employees'!$C39="","",SUMIF('3. Weekly Overtime'!$C:$C,'2. Employees'!$C39,'3. Weekly Overtime'!$T:$T))</f>
        <v/>
      </c>
      <c r="J43" s="30">
        <f>IF('2. Employees'!$C39="","",SUMIF('3. Weekly Overtime'!$C:$C,'2. Employees'!$C39,'3. Weekly Overtime'!$W:$W))</f>
        <v/>
      </c>
      <c r="K43" s="15">
        <f>IF('2. Employees'!$C39="","",COUNTIF('3. Weekly Overtime'!$C:$C,'2. Employees'!$C39))</f>
        <v/>
      </c>
    </row>
    <row r="44">
      <c r="B44" s="15">
        <f>IF('2. Employees'!$C40="","",34)</f>
        <v/>
      </c>
      <c r="C44" s="21">
        <f>IF('2. Employees'!$C40="","",'2. Employees'!$C40)</f>
        <v/>
      </c>
      <c r="D44" s="21">
        <f>IF('2. Employees'!$C40="","",'2. Employees'!$D40)</f>
        <v/>
      </c>
      <c r="E44" s="21">
        <f>IF('2. Employees'!$C40="","",'2. Employees'!$E40)</f>
        <v/>
      </c>
      <c r="F44" s="21">
        <f>IF('2. Employees'!$C40="","",'2. Employees'!$F40)</f>
        <v/>
      </c>
      <c r="G44" s="21">
        <f>IF('2. Employees'!$C40="","",$C$8)</f>
        <v/>
      </c>
      <c r="H44" s="15">
        <f>IF('2. Employees'!$C40="","",SUMIF('3. Weekly Overtime'!$C:$C,'2. Employees'!$C40,'3. Weekly Overtime'!$O:$O))</f>
        <v/>
      </c>
      <c r="I44" s="23">
        <f>IF('2. Employees'!$C40="","",SUMIF('3. Weekly Overtime'!$C:$C,'2. Employees'!$C40,'3. Weekly Overtime'!$T:$T))</f>
        <v/>
      </c>
      <c r="J44" s="30">
        <f>IF('2. Employees'!$C40="","",SUMIF('3. Weekly Overtime'!$C:$C,'2. Employees'!$C40,'3. Weekly Overtime'!$W:$W))</f>
        <v/>
      </c>
      <c r="K44" s="15">
        <f>IF('2. Employees'!$C40="","",COUNTIF('3. Weekly Overtime'!$C:$C,'2. Employees'!$C40))</f>
        <v/>
      </c>
    </row>
    <row r="45">
      <c r="B45" s="15">
        <f>IF('2. Employees'!$C41="","",35)</f>
        <v/>
      </c>
      <c r="C45" s="21">
        <f>IF('2. Employees'!$C41="","",'2. Employees'!$C41)</f>
        <v/>
      </c>
      <c r="D45" s="21">
        <f>IF('2. Employees'!$C41="","",'2. Employees'!$D41)</f>
        <v/>
      </c>
      <c r="E45" s="21">
        <f>IF('2. Employees'!$C41="","",'2. Employees'!$E41)</f>
        <v/>
      </c>
      <c r="F45" s="21">
        <f>IF('2. Employees'!$C41="","",'2. Employees'!$F41)</f>
        <v/>
      </c>
      <c r="G45" s="21">
        <f>IF('2. Employees'!$C41="","",$C$8)</f>
        <v/>
      </c>
      <c r="H45" s="15">
        <f>IF('2. Employees'!$C41="","",SUMIF('3. Weekly Overtime'!$C:$C,'2. Employees'!$C41,'3. Weekly Overtime'!$O:$O))</f>
        <v/>
      </c>
      <c r="I45" s="23">
        <f>IF('2. Employees'!$C41="","",SUMIF('3. Weekly Overtime'!$C:$C,'2. Employees'!$C41,'3. Weekly Overtime'!$T:$T))</f>
        <v/>
      </c>
      <c r="J45" s="30">
        <f>IF('2. Employees'!$C41="","",SUMIF('3. Weekly Overtime'!$C:$C,'2. Employees'!$C41,'3. Weekly Overtime'!$W:$W))</f>
        <v/>
      </c>
      <c r="K45" s="15">
        <f>IF('2. Employees'!$C41="","",COUNTIF('3. Weekly Overtime'!$C:$C,'2. Employees'!$C41))</f>
        <v/>
      </c>
    </row>
    <row r="46">
      <c r="B46" s="15">
        <f>IF('2. Employees'!$C42="","",36)</f>
        <v/>
      </c>
      <c r="C46" s="21">
        <f>IF('2. Employees'!$C42="","",'2. Employees'!$C42)</f>
        <v/>
      </c>
      <c r="D46" s="21">
        <f>IF('2. Employees'!$C42="","",'2. Employees'!$D42)</f>
        <v/>
      </c>
      <c r="E46" s="21">
        <f>IF('2. Employees'!$C42="","",'2. Employees'!$E42)</f>
        <v/>
      </c>
      <c r="F46" s="21">
        <f>IF('2. Employees'!$C42="","",'2. Employees'!$F42)</f>
        <v/>
      </c>
      <c r="G46" s="21">
        <f>IF('2. Employees'!$C42="","",$C$8)</f>
        <v/>
      </c>
      <c r="H46" s="15">
        <f>IF('2. Employees'!$C42="","",SUMIF('3. Weekly Overtime'!$C:$C,'2. Employees'!$C42,'3. Weekly Overtime'!$O:$O))</f>
        <v/>
      </c>
      <c r="I46" s="23">
        <f>IF('2. Employees'!$C42="","",SUMIF('3. Weekly Overtime'!$C:$C,'2. Employees'!$C42,'3. Weekly Overtime'!$T:$T))</f>
        <v/>
      </c>
      <c r="J46" s="30">
        <f>IF('2. Employees'!$C42="","",SUMIF('3. Weekly Overtime'!$C:$C,'2. Employees'!$C42,'3. Weekly Overtime'!$W:$W))</f>
        <v/>
      </c>
      <c r="K46" s="15">
        <f>IF('2. Employees'!$C42="","",COUNTIF('3. Weekly Overtime'!$C:$C,'2. Employees'!$C42))</f>
        <v/>
      </c>
    </row>
    <row r="47">
      <c r="B47" s="15">
        <f>IF('2. Employees'!$C43="","",37)</f>
        <v/>
      </c>
      <c r="C47" s="21">
        <f>IF('2. Employees'!$C43="","",'2. Employees'!$C43)</f>
        <v/>
      </c>
      <c r="D47" s="21">
        <f>IF('2. Employees'!$C43="","",'2. Employees'!$D43)</f>
        <v/>
      </c>
      <c r="E47" s="21">
        <f>IF('2. Employees'!$C43="","",'2. Employees'!$E43)</f>
        <v/>
      </c>
      <c r="F47" s="21">
        <f>IF('2. Employees'!$C43="","",'2. Employees'!$F43)</f>
        <v/>
      </c>
      <c r="G47" s="21">
        <f>IF('2. Employees'!$C43="","",$C$8)</f>
        <v/>
      </c>
      <c r="H47" s="15">
        <f>IF('2. Employees'!$C43="","",SUMIF('3. Weekly Overtime'!$C:$C,'2. Employees'!$C43,'3. Weekly Overtime'!$O:$O))</f>
        <v/>
      </c>
      <c r="I47" s="23">
        <f>IF('2. Employees'!$C43="","",SUMIF('3. Weekly Overtime'!$C:$C,'2. Employees'!$C43,'3. Weekly Overtime'!$T:$T))</f>
        <v/>
      </c>
      <c r="J47" s="30">
        <f>IF('2. Employees'!$C43="","",SUMIF('3. Weekly Overtime'!$C:$C,'2. Employees'!$C43,'3. Weekly Overtime'!$W:$W))</f>
        <v/>
      </c>
      <c r="K47" s="15">
        <f>IF('2. Employees'!$C43="","",COUNTIF('3. Weekly Overtime'!$C:$C,'2. Employees'!$C43))</f>
        <v/>
      </c>
    </row>
    <row r="48">
      <c r="B48" s="15">
        <f>IF('2. Employees'!$C44="","",38)</f>
        <v/>
      </c>
      <c r="C48" s="21">
        <f>IF('2. Employees'!$C44="","",'2. Employees'!$C44)</f>
        <v/>
      </c>
      <c r="D48" s="21">
        <f>IF('2. Employees'!$C44="","",'2. Employees'!$D44)</f>
        <v/>
      </c>
      <c r="E48" s="21">
        <f>IF('2. Employees'!$C44="","",'2. Employees'!$E44)</f>
        <v/>
      </c>
      <c r="F48" s="21">
        <f>IF('2. Employees'!$C44="","",'2. Employees'!$F44)</f>
        <v/>
      </c>
      <c r="G48" s="21">
        <f>IF('2. Employees'!$C44="","",$C$8)</f>
        <v/>
      </c>
      <c r="H48" s="15">
        <f>IF('2. Employees'!$C44="","",SUMIF('3. Weekly Overtime'!$C:$C,'2. Employees'!$C44,'3. Weekly Overtime'!$O:$O))</f>
        <v/>
      </c>
      <c r="I48" s="23">
        <f>IF('2. Employees'!$C44="","",SUMIF('3. Weekly Overtime'!$C:$C,'2. Employees'!$C44,'3. Weekly Overtime'!$T:$T))</f>
        <v/>
      </c>
      <c r="J48" s="30">
        <f>IF('2. Employees'!$C44="","",SUMIF('3. Weekly Overtime'!$C:$C,'2. Employees'!$C44,'3. Weekly Overtime'!$W:$W))</f>
        <v/>
      </c>
      <c r="K48" s="15">
        <f>IF('2. Employees'!$C44="","",COUNTIF('3. Weekly Overtime'!$C:$C,'2. Employees'!$C44))</f>
        <v/>
      </c>
    </row>
    <row r="49">
      <c r="B49" s="15">
        <f>IF('2. Employees'!$C45="","",39)</f>
        <v/>
      </c>
      <c r="C49" s="21">
        <f>IF('2. Employees'!$C45="","",'2. Employees'!$C45)</f>
        <v/>
      </c>
      <c r="D49" s="21">
        <f>IF('2. Employees'!$C45="","",'2. Employees'!$D45)</f>
        <v/>
      </c>
      <c r="E49" s="21">
        <f>IF('2. Employees'!$C45="","",'2. Employees'!$E45)</f>
        <v/>
      </c>
      <c r="F49" s="21">
        <f>IF('2. Employees'!$C45="","",'2. Employees'!$F45)</f>
        <v/>
      </c>
      <c r="G49" s="21">
        <f>IF('2. Employees'!$C45="","",$C$8)</f>
        <v/>
      </c>
      <c r="H49" s="15">
        <f>IF('2. Employees'!$C45="","",SUMIF('3. Weekly Overtime'!$C:$C,'2. Employees'!$C45,'3. Weekly Overtime'!$O:$O))</f>
        <v/>
      </c>
      <c r="I49" s="23">
        <f>IF('2. Employees'!$C45="","",SUMIF('3. Weekly Overtime'!$C:$C,'2. Employees'!$C45,'3. Weekly Overtime'!$T:$T))</f>
        <v/>
      </c>
      <c r="J49" s="30">
        <f>IF('2. Employees'!$C45="","",SUMIF('3. Weekly Overtime'!$C:$C,'2. Employees'!$C45,'3. Weekly Overtime'!$W:$W))</f>
        <v/>
      </c>
      <c r="K49" s="15">
        <f>IF('2. Employees'!$C45="","",COUNTIF('3. Weekly Overtime'!$C:$C,'2. Employees'!$C45))</f>
        <v/>
      </c>
    </row>
    <row r="50">
      <c r="B50" s="15">
        <f>IF('2. Employees'!$C46="","",40)</f>
        <v/>
      </c>
      <c r="C50" s="21">
        <f>IF('2. Employees'!$C46="","",'2. Employees'!$C46)</f>
        <v/>
      </c>
      <c r="D50" s="21">
        <f>IF('2. Employees'!$C46="","",'2. Employees'!$D46)</f>
        <v/>
      </c>
      <c r="E50" s="21">
        <f>IF('2. Employees'!$C46="","",'2. Employees'!$E46)</f>
        <v/>
      </c>
      <c r="F50" s="21">
        <f>IF('2. Employees'!$C46="","",'2. Employees'!$F46)</f>
        <v/>
      </c>
      <c r="G50" s="21">
        <f>IF('2. Employees'!$C46="","",$C$8)</f>
        <v/>
      </c>
      <c r="H50" s="15">
        <f>IF('2. Employees'!$C46="","",SUMIF('3. Weekly Overtime'!$C:$C,'2. Employees'!$C46,'3. Weekly Overtime'!$O:$O))</f>
        <v/>
      </c>
      <c r="I50" s="23">
        <f>IF('2. Employees'!$C46="","",SUMIF('3. Weekly Overtime'!$C:$C,'2. Employees'!$C46,'3. Weekly Overtime'!$T:$T))</f>
        <v/>
      </c>
      <c r="J50" s="30">
        <f>IF('2. Employees'!$C46="","",SUMIF('3. Weekly Overtime'!$C:$C,'2. Employees'!$C46,'3. Weekly Overtime'!$W:$W))</f>
        <v/>
      </c>
      <c r="K50" s="15">
        <f>IF('2. Employees'!$C46="","",COUNTIF('3. Weekly Overtime'!$C:$C,'2. Employees'!$C46))</f>
        <v/>
      </c>
    </row>
    <row r="51">
      <c r="B51" s="31" t="inlineStr">
        <is>
          <t>Total</t>
        </is>
      </c>
      <c r="I51" s="24">
        <f>SUM(I11:I50)</f>
        <v/>
      </c>
      <c r="J51" s="19">
        <f>SUM(J11:J50)</f>
        <v/>
      </c>
    </row>
  </sheetData>
  <mergeCells count="8">
    <mergeCell ref="B5:D5"/>
    <mergeCell ref="E8:H8"/>
    <mergeCell ref="B8:D8"/>
    <mergeCell ref="E6:H6"/>
    <mergeCell ref="E7:H7"/>
    <mergeCell ref="B7:D7"/>
    <mergeCell ref="B6:D6"/>
    <mergeCell ref="E5:H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B2:D21"/>
  <sheetViews>
    <sheetView showGridLines="0" workbookViewId="0">
      <selection activeCell="A1" sqref="A1"/>
    </sheetView>
  </sheetViews>
  <sheetFormatPr baseColWidth="8" defaultRowHeight="15"/>
  <cols>
    <col width="3" customWidth="1" min="1" max="1"/>
    <col width="52" customWidth="1" min="2" max="2"/>
    <col width="18" customWidth="1" min="3" max="3"/>
    <col width="62" customWidth="1" min="4" max="4"/>
  </cols>
  <sheetData>
    <row r="2">
      <c r="B2" s="8" t="inlineStr">
        <is>
          <t>Summary</t>
        </is>
      </c>
    </row>
    <row r="3">
      <c r="B3" s="9" t="inlineStr">
        <is>
          <t>Read this before payroll closes.</t>
        </is>
      </c>
    </row>
    <row r="6" ht="22" customHeight="1">
      <c r="B6" s="10" t="inlineStr">
        <is>
          <t>What</t>
        </is>
      </c>
      <c r="C6" s="10" t="inlineStr">
        <is>
          <t>Value</t>
        </is>
      </c>
      <c r="D6" s="10" t="inlineStr">
        <is>
          <t>Why it is here</t>
        </is>
      </c>
    </row>
    <row r="7" ht="38" customHeight="1">
      <c r="B7" s="11" t="inlineStr">
        <is>
          <t>Rows recorded</t>
        </is>
      </c>
      <c r="C7" s="32">
        <f>COUNTA('3. Weekly Overtime'!$C7:$C206)</f>
        <v/>
      </c>
      <c r="D7" s="13" t="inlineStr">
        <is>
          <t>One row per person per week.</t>
        </is>
      </c>
    </row>
    <row r="8" ht="38" customHeight="1">
      <c r="B8" s="11" t="inlineStr">
        <is>
          <t>People with overtime this period</t>
        </is>
      </c>
      <c r="C8" s="32">
        <f>SUMPRODUCT(('3. Weekly Overtime'!$C7:$C206&lt;&gt;"")*('3. Weekly Overtime'!$T7:$T206&gt;0))</f>
        <v/>
      </c>
      <c r="D8" s="13" t="inlineStr">
        <is>
          <t>Counted on rows, so somebody with two weeks counts twice.</t>
        </is>
      </c>
    </row>
    <row r="9" ht="38" customHeight="1">
      <c r="B9" s="11" t="inlineStr">
        <is>
          <t>Total overtime hours payable</t>
        </is>
      </c>
      <c r="C9" s="24">
        <f>SUM('3. Weekly Overtime'!$T7:$T206)</f>
        <v/>
      </c>
      <c r="D9" s="13" t="inlineStr">
        <is>
          <t>After taking the more favourable of the two bases, row by row.</t>
        </is>
      </c>
    </row>
    <row r="10" ht="38" customHeight="1">
      <c r="B10" s="11" t="inlineStr">
        <is>
          <t>Total overtime wages payable</t>
        </is>
      </c>
      <c r="C10" s="33">
        <f>SUM('3. Weekly Overtime'!$W7:$W206)</f>
        <v/>
      </c>
      <c r="D10" s="13" t="inlineStr">
        <is>
          <t>At the multiple set on sheet 1.</t>
        </is>
      </c>
    </row>
    <row r="11" ht="38" customHeight="1">
      <c r="B11" s="11" t="inlineStr">
        <is>
          <t>Rows where the weekly basis paid more than the daily</t>
        </is>
      </c>
      <c r="C11" s="32">
        <f>SUMPRODUCT(('3. Weekly Overtime'!$R7:$R206&gt;'3. Weekly Overtime'!$Q7:$Q206)*1)</f>
        <v/>
      </c>
      <c r="D11" s="13" t="inlineStr">
        <is>
          <t>Section 27 requires the more favourable of the daily and weekly bases. These are the rows a daily-only sheet would have got wrong.</t>
        </is>
      </c>
    </row>
    <row r="12" ht="38" customHeight="1">
      <c r="B12" s="11" t="inlineStr">
        <is>
          <t>What the other two bases added</t>
        </is>
      </c>
      <c r="C12" s="33">
        <f>SUM('3. Weekly Overtime'!$W7:$W206)-SUMPRODUCT('3. Weekly Overtime'!$Q7:$Q206,'3. Weekly Overtime'!$V7:$V206)</f>
        <v/>
      </c>
      <c r="D12" s="13" t="inlineStr">
        <is>
          <t>The difference between this file and one that counts only hours above eight in a day, so the weekly basis and rule 6(4) rest day work together. If it is not zero, that is money somebody is owed.</t>
        </is>
      </c>
    </row>
    <row r="13" ht="38" customHeight="1">
      <c r="B13" s="11" t="inlineStr">
        <is>
          <t>Rows over six days in the week</t>
        </is>
      </c>
      <c r="C13" s="32">
        <f>COUNTIF('3. Weekly Overtime'!$O7:$O206,"&gt;6")</f>
        <v/>
      </c>
      <c r="D13" s="13" t="inlineStr">
        <is>
          <t>Section 26(1). No worker shall be allowed to work more than six days in any one week. Overtime pay does not cure this.</t>
        </is>
      </c>
    </row>
    <row r="14" ht="38" customHeight="1">
      <c r="B14" s="11" t="inlineStr">
        <is>
          <t>Rows with overtime and no consent recorded</t>
        </is>
      </c>
      <c r="C14" s="32">
        <f>SUMPRODUCT(('3. Weekly Overtime'!$C7:$C206&lt;&gt;"")*('3. Weekly Overtime'!$T7:$T206&gt;0)*('3. Weekly Overtime'!$F7:$F206&lt;&gt;"Yes"))</f>
        <v/>
      </c>
      <c r="D14" s="13" t="inlineStr">
        <is>
          <t>First proviso to section 27. Overtime is subject to the consent of the worker.</t>
        </is>
      </c>
    </row>
    <row r="15" ht="38" customHeight="1">
      <c r="B15" s="11" t="inlineStr">
        <is>
          <t>Against the quarterly cap on sheet 1</t>
        </is>
      </c>
      <c r="C15" s="34">
        <f>IF('1. Rules &amp; Rates'!$C$12="","No cap set",SUM('3. Weekly Overtime'!$T7:$T206)&amp;" of "&amp;'1. Rules &amp; Rates'!$C$12)</f>
        <v/>
      </c>
      <c r="D15" s="13" t="inlineStr">
        <is>
          <t>Blank unless your appropriate government has notified a total number of overtime hours under the second proviso to section 27.</t>
        </is>
      </c>
    </row>
    <row r="17">
      <c r="B17" s="3" t="inlineStr">
        <is>
          <t>TWO NUMBERS TO LOOK AT. If "what the weekly basis added" is not zero, a daily-only calculation would have underpaid somebody, and section 27 does not permit that. If "rows over six days" is not zero, that is a working-hours breach rather than a payroll one, and paying overtime does not fix it.</t>
        </is>
      </c>
    </row>
    <row r="18"/>
    <row r="19"/>
    <row r="20"/>
    <row r="21"/>
  </sheetData>
  <mergeCells count="1">
    <mergeCell ref="B17:D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Attendo</dc:creator>
  <dc:title xmlns:dc="http://purl.org/dc/elements/1.1/">Overtime Calculation Template &amp; OT Register</dc:title>
  <dcterms:created xmlns:dcterms="http://purl.org/dc/terms/" xmlns:xsi="http://www.w3.org/2001/XMLSchema-instance" xsi:type="dcterms:W3CDTF">2026-08-06T14:18:58Z</dcterms:created>
  <dcterms:modified xmlns:dcterms="http://purl.org/dc/terms/" xmlns:xsi="http://www.w3.org/2001/XMLSchema-instance" xsi:type="dcterms:W3CDTF">2026-08-06T14:18:59Z</dcterms:modified>
</cp:coreProperties>
</file>