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0. How to Use" sheetId="1" state="visible" r:id="rId1"/>
    <sheet xmlns:r="http://schemas.openxmlformats.org/officeDocument/2006/relationships" name="1. Rules &amp; Rates" sheetId="2" state="visible" r:id="rId2"/>
    <sheet xmlns:r="http://schemas.openxmlformats.org/officeDocument/2006/relationships" name="2. Employee Master" sheetId="3" state="visible" r:id="rId3"/>
    <sheet xmlns:r="http://schemas.openxmlformats.org/officeDocument/2006/relationships" name="3. Encashment on Exit" sheetId="4" state="visible" r:id="rId4"/>
    <sheet xmlns:r="http://schemas.openxmlformats.org/officeDocument/2006/relationships" name="4. Year-End Encashment" sheetId="5" state="visible" r:id="rId5"/>
    <sheet xmlns:r="http://schemas.openxmlformats.org/officeDocument/2006/relationships" name="5. Summary" sheetId="6" state="visible" r:id="rId6"/>
  </sheets>
  <definedNames/>
  <calcPr calcId="124519" fullCalcOnLoad="1"/>
</workbook>
</file>

<file path=xl/styles.xml><?xml version="1.0" encoding="utf-8"?>
<styleSheet xmlns="http://schemas.openxmlformats.org/spreadsheetml/2006/main">
  <numFmts count="5">
    <numFmt numFmtId="164" formatCode="₹ #,##,##0"/>
    <numFmt numFmtId="165" formatCode="yyyy-mm-dd"/>
    <numFmt numFmtId="166" formatCode="DD-MMM-YYYY"/>
    <numFmt numFmtId="167" formatCode="#,##0.0"/>
    <numFmt numFmtId="168" formatCode="₹ #,##,##0.00"/>
  </numFmts>
  <fonts count="13">
    <font>
      <name val="Calibri"/>
      <family val="2"/>
      <color theme="1"/>
      <sz val="11"/>
      <scheme val="minor"/>
    </font>
    <font>
      <name val="Calibri"/>
      <b val="1"/>
      <color rgb="000069A4"/>
      <sz val="20"/>
    </font>
    <font>
      <name val="Calibri"/>
      <i val="1"/>
      <color rgb="00565656"/>
      <sz val="10"/>
    </font>
    <font>
      <name val="Calibri"/>
      <b val="1"/>
      <color rgb="000069A4"/>
      <sz val="10.5"/>
    </font>
    <font>
      <name val="Calibri"/>
      <b val="1"/>
      <color rgb="00FFFFFF"/>
      <sz val="9.5"/>
    </font>
    <font>
      <name val="Calibri"/>
      <color rgb="001D1D1D"/>
      <sz val="10"/>
    </font>
    <font>
      <name val="Calibri"/>
      <b val="1"/>
      <color rgb="000069A4"/>
      <sz val="10"/>
    </font>
    <font>
      <name val="Calibri"/>
      <color rgb="001D1D1D"/>
      <sz val="9.5"/>
    </font>
    <font>
      <name val="Calibri"/>
      <color rgb="000069A4"/>
      <sz val="9.5"/>
    </font>
    <font>
      <name val="Calibri"/>
      <i val="1"/>
      <color rgb="00565656"/>
      <sz val="9"/>
    </font>
    <font>
      <name val="Calibri"/>
      <b val="1"/>
      <color rgb="000069A4"/>
      <sz val="15"/>
    </font>
    <font>
      <name val="Calibri"/>
      <color rgb="00565656"/>
      <sz val="9"/>
    </font>
    <font>
      <name val="Calibri"/>
      <b val="1"/>
      <color rgb="001D1D1D"/>
      <sz val="10"/>
    </font>
  </fonts>
  <fills count="7">
    <fill>
      <patternFill/>
    </fill>
    <fill>
      <patternFill patternType="gray125"/>
    </fill>
    <fill>
      <patternFill patternType="solid">
        <fgColor rgb="00F2FBFF"/>
      </patternFill>
    </fill>
    <fill>
      <patternFill patternType="solid">
        <fgColor rgb="00008CDB"/>
      </patternFill>
    </fill>
    <fill>
      <patternFill patternType="solid">
        <fgColor rgb="00EAF6FD"/>
      </patternFill>
    </fill>
    <fill>
      <patternFill patternType="solid">
        <fgColor rgb="00FFF4E5"/>
      </patternFill>
    </fill>
    <fill>
      <patternFill patternType="solid">
        <fgColor rgb="00E8F6EC"/>
      </patternFill>
    </fill>
  </fills>
  <borders count="3">
    <border>
      <left/>
      <right/>
      <top/>
      <bottom/>
      <diagonal/>
    </border>
    <border>
      <left style="thin">
        <color rgb="00D1EAF9"/>
      </left>
      <right style="thin">
        <color rgb="00D1EAF9"/>
      </right>
      <top style="thin">
        <color rgb="00D1EAF9"/>
      </top>
      <bottom style="thin">
        <color rgb="00D1EAF9"/>
      </bottom>
    </border>
    <border>
      <left style="thin">
        <color rgb="00FFB020"/>
      </left>
      <right style="thin">
        <color rgb="00FFB020"/>
      </right>
      <top style="thin">
        <color rgb="00FFB020"/>
      </top>
      <bottom style="thin">
        <color rgb="00FFB020"/>
      </bottom>
    </border>
  </borders>
  <cellStyleXfs count="1">
    <xf numFmtId="0" fontId="0" fillId="0" borderId="0"/>
  </cellStyleXfs>
  <cellXfs count="43">
    <xf numFmtId="0" fontId="0" fillId="0" borderId="0" pivotButton="0" quotePrefix="0" xfId="0"/>
    <xf numFmtId="0" fontId="1" fillId="0" borderId="0" pivotButton="0" quotePrefix="0" xfId="0"/>
    <xf numFmtId="0" fontId="2" fillId="0" borderId="0" pivotButton="0" quotePrefix="0" xfId="0"/>
    <xf numFmtId="0" fontId="3" fillId="2" borderId="0" pivotButton="0" quotePrefix="0" xfId="0"/>
    <xf numFmtId="0" fontId="0" fillId="0" borderId="0" applyAlignment="1" pivotButton="0" quotePrefix="0" xfId="0">
      <alignment vertical="top" wrapText="1"/>
    </xf>
    <xf numFmtId="0" fontId="4" fillId="3" borderId="1" applyAlignment="1" pivotButton="0" quotePrefix="0" xfId="0">
      <alignment horizontal="center" vertical="center" wrapText="1"/>
    </xf>
    <xf numFmtId="0" fontId="5" fillId="0" borderId="1" applyAlignment="1" pivotButton="0" quotePrefix="0" xfId="0">
      <alignment vertical="top" wrapText="1"/>
    </xf>
    <xf numFmtId="0" fontId="6" fillId="0" borderId="0" pivotButton="0" quotePrefix="0" xfId="0"/>
    <xf numFmtId="0" fontId="5" fillId="0" borderId="0" applyAlignment="1" pivotButton="0" quotePrefix="0" xfId="0">
      <alignment vertical="top" wrapText="1"/>
    </xf>
    <xf numFmtId="0" fontId="0" fillId="4" borderId="0" pivotButton="0" quotePrefix="0" xfId="0"/>
    <xf numFmtId="0" fontId="0" fillId="5" borderId="0" pivotButton="0" quotePrefix="0" xfId="0"/>
    <xf numFmtId="0" fontId="7" fillId="5" borderId="2" applyAlignment="1" pivotButton="0" quotePrefix="0" xfId="0">
      <alignment vertical="top" wrapText="1"/>
    </xf>
    <xf numFmtId="0" fontId="7" fillId="0" borderId="0" pivotButton="0" quotePrefix="0" xfId="0"/>
    <xf numFmtId="0" fontId="8" fillId="0" borderId="0" pivotButton="0" quotePrefix="0" xfId="0"/>
    <xf numFmtId="0" fontId="7" fillId="2" borderId="1" applyAlignment="1" pivotButton="0" quotePrefix="0" xfId="0">
      <alignment vertical="top" wrapText="1"/>
    </xf>
    <xf numFmtId="0" fontId="9" fillId="0" borderId="0" pivotButton="0" quotePrefix="0" xfId="0"/>
    <xf numFmtId="0" fontId="10" fillId="0" borderId="0" pivotButton="0" quotePrefix="0" xfId="0"/>
    <xf numFmtId="0" fontId="5" fillId="0" borderId="1" pivotButton="0" quotePrefix="0" xfId="0"/>
    <xf numFmtId="3" fontId="5" fillId="4" borderId="1" applyAlignment="1" applyProtection="1" pivotButton="0" quotePrefix="0" xfId="0">
      <alignment horizontal="center"/>
      <protection locked="0" hidden="0"/>
    </xf>
    <xf numFmtId="0" fontId="11" fillId="0" borderId="1" applyAlignment="1" pivotButton="0" quotePrefix="0" xfId="0">
      <alignment vertical="top" wrapText="1"/>
    </xf>
    <xf numFmtId="0" fontId="5" fillId="4" borderId="1" applyAlignment="1" applyProtection="1" pivotButton="0" quotePrefix="0" xfId="0">
      <alignment horizontal="center"/>
      <protection locked="0" hidden="0"/>
    </xf>
    <xf numFmtId="9" fontId="5" fillId="4" borderId="1" applyAlignment="1" applyProtection="1" pivotButton="0" quotePrefix="0" xfId="0">
      <alignment horizontal="center"/>
      <protection locked="0" hidden="0"/>
    </xf>
    <xf numFmtId="164" fontId="5" fillId="4" borderId="1" applyAlignment="1" applyProtection="1" pivotButton="0" quotePrefix="0" xfId="0">
      <alignment horizontal="center"/>
      <protection locked="0" hidden="0"/>
    </xf>
    <xf numFmtId="0" fontId="5" fillId="4" borderId="1" applyProtection="1" pivotButton="0" quotePrefix="0" xfId="0">
      <protection locked="0" hidden="0"/>
    </xf>
    <xf numFmtId="166" fontId="5" fillId="4" borderId="1" applyProtection="1" pivotButton="0" quotePrefix="0" xfId="0">
      <protection locked="0" hidden="0"/>
    </xf>
    <xf numFmtId="3" fontId="5" fillId="4" borderId="1" applyProtection="1" pivotButton="0" quotePrefix="0" xfId="0">
      <protection locked="0" hidden="0"/>
    </xf>
    <xf numFmtId="164" fontId="5" fillId="4" borderId="1" applyProtection="1" pivotButton="0" quotePrefix="0" xfId="0">
      <protection locked="0" hidden="0"/>
    </xf>
    <xf numFmtId="167" fontId="5" fillId="4" borderId="1" applyProtection="1" pivotButton="0" quotePrefix="0" xfId="0">
      <protection locked="0" hidden="0"/>
    </xf>
    <xf numFmtId="0" fontId="9" fillId="0" borderId="0" applyAlignment="1" pivotButton="0" quotePrefix="0" xfId="0">
      <alignment vertical="top" wrapText="1"/>
    </xf>
    <xf numFmtId="3" fontId="5" fillId="0" borderId="1" pivotButton="0" quotePrefix="0" xfId="0"/>
    <xf numFmtId="167" fontId="5" fillId="0" borderId="1" pivotButton="0" quotePrefix="0" xfId="0"/>
    <xf numFmtId="164" fontId="5" fillId="0" borderId="1" pivotButton="0" quotePrefix="0" xfId="0"/>
    <xf numFmtId="168" fontId="5" fillId="0" borderId="1" pivotButton="0" quotePrefix="0" xfId="0"/>
    <xf numFmtId="164" fontId="12" fillId="0" borderId="1" pivotButton="0" quotePrefix="0" xfId="0"/>
    <xf numFmtId="164" fontId="5" fillId="6" borderId="1" pivotButton="0" quotePrefix="0" xfId="0"/>
    <xf numFmtId="164" fontId="5" fillId="5" borderId="1" pivotButton="0" quotePrefix="0" xfId="0"/>
    <xf numFmtId="0" fontId="11" fillId="0" borderId="1" pivotButton="0" quotePrefix="0" xfId="0"/>
    <xf numFmtId="164" fontId="12" fillId="2" borderId="1" pivotButton="0" quotePrefix="0" xfId="0"/>
    <xf numFmtId="167" fontId="5" fillId="5" borderId="1" pivotButton="0" quotePrefix="0" xfId="0"/>
    <xf numFmtId="3" fontId="12" fillId="0" borderId="1" applyAlignment="1" pivotButton="0" quotePrefix="0" xfId="0">
      <alignment horizontal="right"/>
    </xf>
    <xf numFmtId="164" fontId="12" fillId="0" borderId="1" applyAlignment="1" pivotButton="0" quotePrefix="0" xfId="0">
      <alignment horizontal="right"/>
    </xf>
    <xf numFmtId="164" fontId="5" fillId="0" borderId="1" applyAlignment="1" pivotButton="0" quotePrefix="0" xfId="0">
      <alignment horizontal="right"/>
    </xf>
    <xf numFmtId="0" fontId="7"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tabColor rgb="00008CDB"/>
    <outlinePr summaryBelow="1" summaryRight="1"/>
    <pageSetUpPr/>
  </sheetPr>
  <dimension ref="B2:D45"/>
  <sheetViews>
    <sheetView showGridLines="0" workbookViewId="0">
      <selection activeCell="A1" sqref="A1"/>
    </sheetView>
  </sheetViews>
  <sheetFormatPr baseColWidth="8" defaultRowHeight="15"/>
  <cols>
    <col width="3" customWidth="1" min="1" max="1"/>
    <col width="62" customWidth="1" min="2" max="2"/>
    <col width="46" customWidth="1" min="3" max="3"/>
    <col width="30" customWidth="1" min="4" max="4"/>
  </cols>
  <sheetData>
    <row r="2">
      <c r="B2" s="1" t="inlineStr">
        <is>
          <t>Leave Encashment Calculator</t>
        </is>
      </c>
    </row>
    <row r="3">
      <c r="B3" s="2" t="inlineStr">
        <is>
          <t>Attendo  ·  FY 2026-27  ·  rules reviewed 05-Aug-2026</t>
        </is>
      </c>
    </row>
    <row r="5">
      <c r="B5" s="3" t="inlineStr">
        <is>
          <t>What this does</t>
        </is>
      </c>
    </row>
    <row r="6" ht="44" customHeight="1">
      <c r="B6" s="4" t="inlineStr">
        <is>
          <t>Works out what you owe an employee for unused leave, and how much of it is taxable. It handles the three separate situations the law treats differently, because they are not the same calculation.</t>
        </is>
      </c>
    </row>
    <row r="8">
      <c r="B8" s="3" t="inlineStr">
        <is>
          <t>The three times leave gets encashed</t>
        </is>
      </c>
    </row>
    <row r="9" ht="40" customHeight="1">
      <c r="B9" s="5" t="inlineStr">
        <is>
          <t>When</t>
        </is>
      </c>
      <c r="C9" s="5" t="inlineStr">
        <is>
          <t>What the law says</t>
        </is>
      </c>
      <c r="D9" s="5" t="inlineStr">
        <is>
          <t>Tax</t>
        </is>
      </c>
    </row>
    <row r="10" ht="46" customHeight="1">
      <c r="B10" s="6" t="inlineStr">
        <is>
          <t>On exit, or on death</t>
        </is>
      </c>
      <c r="C10" s="6" t="inlineStr">
        <is>
          <t>Automatic. Section 32(1)(vi) OSH Code. Payable to the employee, or to the heir or nominee. Sheet 3 does this one.</t>
        </is>
      </c>
      <c r="D10" s="6" t="inlineStr">
        <is>
          <t>Can be tax exempt</t>
        </is>
      </c>
    </row>
    <row r="11" ht="46" customHeight="1">
      <c r="B11" s="6" t="inlineStr">
        <is>
          <t>At the end of the calendar year</t>
        </is>
      </c>
      <c r="C11" s="6" t="inlineStr">
        <is>
          <t>Only if the employee asks. Section 32(1)(viii). Sheet 4.</t>
        </is>
      </c>
      <c r="D11" s="6" t="inlineStr">
        <is>
          <t>Fully taxable</t>
        </is>
      </c>
    </row>
    <row r="12" ht="46" customHeight="1">
      <c r="B12" s="6" t="inlineStr">
        <is>
          <t>Balance above 30 days</t>
        </is>
      </c>
      <c r="C12" s="6" t="inlineStr">
        <is>
          <t>Automatic at year end. Section 32(1)(ix). Thirty days carry forward, anything above that must be encashed. Sheet 4.</t>
        </is>
      </c>
      <c r="D12" s="6" t="inlineStr">
        <is>
          <t>Fully taxable</t>
        </is>
      </c>
    </row>
    <row r="15">
      <c r="B15" s="3" t="inlineStr">
        <is>
          <t>What you fill in</t>
        </is>
      </c>
    </row>
    <row r="16">
      <c r="B16" s="7" t="inlineStr">
        <is>
          <t>Sheet 1  Rules &amp; Rates</t>
        </is>
      </c>
      <c r="C16" s="8" t="inlineStr">
        <is>
          <t>Check the figures. They are current for FY 2026-27 but you can edit them.</t>
        </is>
      </c>
    </row>
    <row r="17">
      <c r="B17" s="7" t="inlineStr">
        <is>
          <t>Sheet 2  Employee Master</t>
        </is>
      </c>
      <c r="C17" s="8" t="inlineStr">
        <is>
          <t>One row per employee. Blue cells only. Everything else is calculated.</t>
        </is>
      </c>
    </row>
    <row r="18">
      <c r="B18" s="7" t="inlineStr">
        <is>
          <t>Sheet 3  Encashment on Exit</t>
        </is>
      </c>
      <c r="C18" s="8" t="inlineStr">
        <is>
          <t>Reads the Master. Shows the payout and the tax split. Nothing to type.</t>
        </is>
      </c>
    </row>
    <row r="19">
      <c r="B19" s="7" t="inlineStr">
        <is>
          <t>Sheet 4  Year-End Encashment</t>
        </is>
      </c>
      <c r="C19" s="8" t="inlineStr">
        <is>
          <t>For people still employed on 31 December. Nothing to type.</t>
        </is>
      </c>
    </row>
    <row r="20">
      <c r="B20" s="7" t="inlineStr">
        <is>
          <t>Sheet 5  Summary</t>
        </is>
      </c>
      <c r="C20" s="8" t="inlineStr">
        <is>
          <t>Totals, and a flag on anything that needs a human to look at it.</t>
        </is>
      </c>
    </row>
    <row r="22">
      <c r="B22" s="3" t="inlineStr">
        <is>
          <t>Colour key</t>
        </is>
      </c>
    </row>
    <row r="23">
      <c r="B23" s="9" t="inlineStr">
        <is>
          <t>Blue cells are yours to fill in.</t>
        </is>
      </c>
    </row>
    <row r="24">
      <c r="B24" t="inlineStr">
        <is>
          <t>Everything else is a formula. Changing it will break the sheet.</t>
        </is>
      </c>
    </row>
    <row r="25">
      <c r="B25" s="10" t="inlineStr">
        <is>
          <t>Orange means the sheet wants a human to check something.</t>
        </is>
      </c>
    </row>
    <row r="27" ht="78" customHeight="1">
      <c r="B27" s="11" t="inlineStr">
        <is>
          <t>Two different definitions of pay, and mixing them up is the most common error.
  The PAYOUT uses wages under the OSH Code: basic + DA + retaining allowance, lifted to 50% of total pay if the allowances are larger than that.
  The TAX EXEMPTION uses salary under section 19(1) of the Income-tax Act 2025: basic + DA + commission on turnover. No 50% floor.
Sheet 3 shows both side by side so you can see where they diverge.</t>
        </is>
      </c>
    </row>
    <row r="28"/>
    <row r="29"/>
    <row r="30"/>
    <row r="32">
      <c r="B32" s="3" t="inlineStr">
        <is>
          <t>Where these rules come from</t>
        </is>
      </c>
    </row>
    <row r="33">
      <c r="B33" s="12" t="inlineStr">
        <is>
          <t>Accrual, carry forward, the three triggers</t>
        </is>
      </c>
      <c r="C33" s="13" t="inlineStr">
        <is>
          <t>Occupational Safety, Health and Working Conditions Code 2020, s.32(1)</t>
        </is>
      </c>
    </row>
    <row r="34">
      <c r="B34" s="12" t="inlineStr">
        <is>
          <t>Who counts as a worker</t>
        </is>
      </c>
      <c r="C34" s="13" t="inlineStr">
        <is>
          <t>OSH Code 2020, s.2(zzk)</t>
        </is>
      </c>
    </row>
    <row r="35">
      <c r="B35" s="12" t="inlineStr">
        <is>
          <t>What counts as wages, and the 50% floor</t>
        </is>
      </c>
      <c r="C35" s="13" t="inlineStr">
        <is>
          <t>OSH Code 2020, s.2(zzj)</t>
        </is>
      </c>
    </row>
    <row r="36">
      <c r="B36" s="12" t="inlineStr">
        <is>
          <t>Payment before the second working day after exit</t>
        </is>
      </c>
      <c r="C36" s="13" t="inlineStr">
        <is>
          <t>OSH Code 2020, s.32(1)(vi)(a); also Code on Wages 2019, s.17(2)</t>
        </is>
      </c>
    </row>
    <row r="37">
      <c r="B37" s="12" t="inlineStr">
        <is>
          <t>Tax exemption and the ₹25 lakh lifetime cap</t>
        </is>
      </c>
      <c r="C37" s="13" t="inlineStr">
        <is>
          <t>Income-tax Act 2025, s.19(1) [Table: Sl. No. 14]. The 1961 Act was repealed on 1 April 2026.</t>
        </is>
      </c>
    </row>
    <row r="38">
      <c r="B38" s="12" t="inlineStr">
        <is>
          <t>Who leave provisions cover, and the carry-forward answer</t>
        </is>
      </c>
      <c r="C38" s="13" t="inlineStr">
        <is>
          <t>Ministry of Labour &amp; Employment, Additional FAQs on Labour Codes, 16 March 2026, Q20 to Q22</t>
        </is>
      </c>
    </row>
    <row r="40" ht="104" customHeight="1">
      <c r="B40" s="14" t="inlineStr">
        <is>
          <t>WHO THIS COVERS. The Code defines an establishment as one with TEN OR MORE workers (s.2(v)). Under ten, the Code does not apply at all and your state Shops and Establishments Act governs leave instead. Check the headcount before you rely on any of this. The four labour codes came into force on 21 November 2025 and repealed 29 earlier Acts, including the Factories Act 1948. A page still citing section 79 of that Act for leave has not been updated. State Shops and Establishments Acts were not repealed. Where a state provision is inconsistent with the Code the Code prevails, but the Ministry has confirmed that an employee is still entitled to a state-law benefit where it is MORE FAVOURABLE to them than the Code. So check yours: if it gives more, it applies. (MoLE FAQ, 16 March 2026, Q25.)</t>
        </is>
      </c>
    </row>
    <row r="41"/>
    <row r="42"/>
    <row r="43"/>
    <row r="45">
      <c r="B45" s="15" t="inlineStr">
        <is>
          <t>This is a working tool, not legal advice. Your own contracts and leave policy sit on top of the statutory minimum and are enforceable in their own right.</t>
        </is>
      </c>
    </row>
  </sheetData>
  <mergeCells count="3">
    <mergeCell ref="B27:C30"/>
    <mergeCell ref="B6:C6"/>
    <mergeCell ref="B40:C43"/>
  </mergeCells>
  <pageMargins left="0.75" right="0.75" top="1" bottom="1" header="0.5" footer="0.5"/>
</worksheet>
</file>

<file path=xl/worksheets/sheet2.xml><?xml version="1.0" encoding="utf-8"?>
<worksheet xmlns="http://schemas.openxmlformats.org/spreadsheetml/2006/main">
  <sheetPr>
    <tabColor rgb="00008CDB"/>
    <outlinePr summaryBelow="1" summaryRight="1"/>
    <pageSetUpPr/>
  </sheetPr>
  <dimension ref="B2:D19"/>
  <sheetViews>
    <sheetView showGridLines="0" workbookViewId="0">
      <selection activeCell="A1" sqref="A1"/>
    </sheetView>
  </sheetViews>
  <sheetFormatPr baseColWidth="8" defaultRowHeight="15"/>
  <cols>
    <col width="3" customWidth="1" min="1" max="1"/>
    <col width="52" customWidth="1" min="2" max="2"/>
    <col width="18" customWidth="1" min="3" max="3"/>
    <col width="58" customWidth="1" min="4" max="4"/>
  </cols>
  <sheetData>
    <row r="2">
      <c r="B2" s="16" t="inlineStr">
        <is>
          <t>Rules &amp; Rates</t>
        </is>
      </c>
    </row>
    <row r="3">
      <c r="B3" s="15" t="inlineStr">
        <is>
          <t>Reviewed 05-Aug-2026. Edit the blue cells if your rules differ.</t>
        </is>
      </c>
    </row>
    <row r="5" ht="40" customHeight="1">
      <c r="B5" s="5" t="inlineStr">
        <is>
          <t>Rule</t>
        </is>
      </c>
      <c r="C5" s="5" t="inlineStr">
        <is>
          <t>Value</t>
        </is>
      </c>
      <c r="D5" s="5" t="inlineStr">
        <is>
          <t>Where it comes from</t>
        </is>
      </c>
    </row>
    <row r="6" ht="30" customHeight="1">
      <c r="B6" s="17" t="inlineStr">
        <is>
          <t>Leave earned: one day for every N days worked</t>
        </is>
      </c>
      <c r="C6" s="18" t="n">
        <v>20</v>
      </c>
      <c r="D6" s="19" t="inlineStr">
        <is>
          <t>OSH Code s.32(1)(ii). Adolescents and below-ground miners: 15.</t>
        </is>
      </c>
    </row>
    <row r="7" ht="30" customHeight="1">
      <c r="B7" s="17" t="inlineStr">
        <is>
          <t>Days worked to qualify for leave during the year</t>
        </is>
      </c>
      <c r="C7" s="18" t="n">
        <v>180</v>
      </c>
      <c r="D7" s="19" t="inlineStr">
        <is>
          <t>OSH Code s.32(1)(i). Applies to TAKING leave in a running year. It does not apply on exit, where clause (vi) pays out regardless.</t>
        </is>
      </c>
    </row>
    <row r="8" ht="30" customHeight="1">
      <c r="B8" s="17" t="inlineStr">
        <is>
          <t>Maximum leave carried into the next year</t>
        </is>
      </c>
      <c r="C8" s="18" t="n">
        <v>30</v>
      </c>
      <c r="D8" s="19" t="inlineStr">
        <is>
          <t>OSH Code s.32(1)(vii)(a). The excess must be encashed.</t>
        </is>
      </c>
    </row>
    <row r="9" ht="30" customHeight="1">
      <c r="B9" s="17" t="inlineStr">
        <is>
          <t>Days in a month, for the per-day rate</t>
        </is>
      </c>
      <c r="C9" s="18" t="n">
        <v>30</v>
      </c>
      <c r="D9" s="19" t="inlineStr">
        <is>
          <t>s.32 sets NO divisor. 30 is the common convention; change to 26 if your contracts or settlements say so.</t>
        </is>
      </c>
    </row>
    <row r="10" ht="30" customHeight="1">
      <c r="B10" s="17" t="inlineStr">
        <is>
          <t>Apply the 50% wages floor?</t>
        </is>
      </c>
      <c r="C10" s="20" t="inlineStr">
        <is>
          <t>Yes</t>
        </is>
      </c>
      <c r="D10" s="19" t="inlineStr">
        <is>
          <t>OSH Code s.2(zzj) proviso. Lifts the payout base when allowances exceed half of pay.</t>
        </is>
      </c>
    </row>
    <row r="11" ht="30" customHeight="1">
      <c r="B11" s="17" t="inlineStr">
        <is>
          <t>Wages floor, as a share of total pay</t>
        </is>
      </c>
      <c r="C11" s="21" t="n">
        <v>0.5</v>
      </c>
      <c r="D11" s="19" t="inlineStr">
        <is>
          <t>OSH Code s.2(zzj) proviso, unless the Centre notifies another figure.</t>
        </is>
      </c>
    </row>
    <row r="12" ht="30" customHeight="1">
      <c r="B12" s="17" t="inlineStr">
        <is>
          <t>Tax exemption lifetime cap</t>
        </is>
      </c>
      <c r="C12" s="22" t="n">
        <v>2500000</v>
      </c>
      <c r="D12" s="19" t="inlineStr">
        <is>
          <t>ITA 2025 s.19(1) Sl.14. Rs 25 lakh since 01-Apr-2023. Lifetime, across every employer.</t>
        </is>
      </c>
    </row>
    <row r="13" ht="30" customHeight="1">
      <c r="B13" s="17" t="inlineStr">
        <is>
          <t>Months of salary in the tax limb</t>
        </is>
      </c>
      <c r="C13" s="18" t="n">
        <v>10</v>
      </c>
      <c r="D13" s="19" t="inlineStr">
        <is>
          <t>ITA 2025 s.19(1) Sl.14. Ten months of average salary.</t>
        </is>
      </c>
    </row>
    <row r="14" ht="30" customHeight="1">
      <c r="B14" s="17" t="inlineStr">
        <is>
          <t>Max leave days per completed year, tax limb</t>
        </is>
      </c>
      <c r="C14" s="18" t="n">
        <v>30</v>
      </c>
      <c r="D14" s="19" t="inlineStr">
        <is>
          <t>ITA 2025 s.19(1) Sl.14. Regardless of days actually accrued.</t>
        </is>
      </c>
    </row>
    <row r="15" ht="30" customHeight="1">
      <c r="B15" s="17" t="inlineStr">
        <is>
          <t>Calendar year this sheet is for</t>
        </is>
      </c>
      <c r="C15" s="18" t="n">
        <v>2026</v>
      </c>
      <c r="D15" s="19" t="inlineStr">
        <is>
          <t>Leave runs January to December under s.32(1). Used to spot people who joined part-way through the year.</t>
        </is>
      </c>
    </row>
    <row r="17" ht="46" customHeight="1">
      <c r="B17" s="11" t="inlineStr">
        <is>
          <t>Professional tax and TDS are not applied here. Leave encashment is part of salary for TDS, so add it to the month's taxable pay in your payroll, not in this sheet. The taxable figure this file produces is the number to carry across.</t>
        </is>
      </c>
    </row>
    <row r="18"/>
    <row r="19"/>
  </sheetData>
  <mergeCells count="1">
    <mergeCell ref="B17:D19"/>
  </mergeCells>
  <dataValidations count="1">
    <dataValidation sqref="C10" showDropDown="0" showInputMessage="0" showErrorMessage="0" allowBlank="0" type="list">
      <formula1>"Yes,No"</formula1>
    </dataValidation>
  </dataValidations>
  <pageMargins left="0.75" right="0.75" top="1" bottom="1" header="0.5" footer="0.5"/>
</worksheet>
</file>

<file path=xl/worksheets/sheet3.xml><?xml version="1.0" encoding="utf-8"?>
<worksheet xmlns="http://schemas.openxmlformats.org/spreadsheetml/2006/main">
  <sheetPr>
    <tabColor rgb="00008CDB"/>
    <outlinePr summaryBelow="1" summaryRight="1"/>
    <pageSetUpPr/>
  </sheetPr>
  <dimension ref="B2:O50"/>
  <sheetViews>
    <sheetView showGridLines="0" workbookViewId="0">
      <pane xSplit="2" ySplit="5" topLeftCell="C6" activePane="bottomRight" state="frozen"/>
      <selection pane="topRight"/>
      <selection pane="bottomLeft"/>
      <selection pane="bottomRight" activeCell="A1" sqref="A1"/>
    </sheetView>
  </sheetViews>
  <sheetFormatPr baseColWidth="8" defaultRowHeight="15"/>
  <cols>
    <col width="2" customWidth="1" min="1" max="1"/>
    <col width="14" customWidth="1" min="2" max="2"/>
    <col width="20" customWidth="1" min="3" max="3"/>
    <col width="14" customWidth="1" min="4" max="4"/>
    <col width="14" customWidth="1" min="5" max="5"/>
    <col width="13" customWidth="1" min="6" max="6"/>
    <col width="13" customWidth="1" min="7" max="7"/>
    <col width="12" customWidth="1" min="8" max="8"/>
    <col width="15" customWidth="1" min="9" max="9"/>
    <col width="15" customWidth="1" min="10" max="10"/>
    <col width="13" customWidth="1" min="11" max="11"/>
    <col width="13" customWidth="1" min="12" max="12"/>
    <col width="14" customWidth="1" min="13" max="13"/>
    <col width="16" customWidth="1" min="14" max="14"/>
    <col width="44" customWidth="1" min="15" max="15"/>
  </cols>
  <sheetData>
    <row r="2">
      <c r="B2" s="16" t="inlineStr">
        <is>
          <t>Employee Master</t>
        </is>
      </c>
    </row>
    <row r="3">
      <c r="B3" s="15" t="inlineStr">
        <is>
          <t>Blue cells only. Leave the last working day blank for anyone still employed; they will appear on the year-end sheet instead.</t>
        </is>
      </c>
    </row>
    <row r="5" ht="40" customHeight="1">
      <c r="B5" s="5" t="inlineStr">
        <is>
          <t>Employee code</t>
        </is>
      </c>
      <c r="C5" s="5" t="inlineStr">
        <is>
          <t>Name</t>
        </is>
      </c>
      <c r="D5" s="5" t="inlineStr">
        <is>
          <t>Date of joining</t>
        </is>
      </c>
      <c r="E5" s="5" t="inlineStr">
        <is>
          <t>Last working day</t>
        </is>
      </c>
      <c r="F5" s="5" t="inlineStr">
        <is>
          <t>Days worked this calendar year</t>
        </is>
      </c>
      <c r="G5" s="5" t="inlineStr">
        <is>
          <t>Basic per month</t>
        </is>
      </c>
      <c r="H5" s="5" t="inlineStr">
        <is>
          <t>DA per month</t>
        </is>
      </c>
      <c r="I5" s="5" t="inlineStr">
        <is>
          <t>Commission on turnover, monthly average</t>
        </is>
      </c>
      <c r="J5" s="5" t="inlineStr">
        <is>
          <t>Total monthly pay (gross)</t>
        </is>
      </c>
      <c r="K5" s="5" t="inlineStr">
        <is>
          <t>Leave balance brought forward</t>
        </is>
      </c>
      <c r="L5" s="5" t="inlineStr">
        <is>
          <t>Leave availed this year</t>
        </is>
      </c>
      <c r="M5" s="5" t="inlineStr">
        <is>
          <t>Is a 'worker' under the OSH Code?</t>
        </is>
      </c>
      <c r="N5" s="5" t="inlineStr">
        <is>
          <t>Exemption already claimed in earlier years</t>
        </is>
      </c>
      <c r="O5" s="5" t="inlineStr">
        <is>
          <t>Why this row is here</t>
        </is>
      </c>
    </row>
    <row r="6" ht="28" customHeight="1">
      <c r="B6" s="23" t="inlineStr">
        <is>
          <t>EMP-001</t>
        </is>
      </c>
      <c r="C6" s="23" t="inlineStr">
        <is>
          <t>Ritu Sharma</t>
        </is>
      </c>
      <c r="D6" s="24" t="n">
        <v>42471</v>
      </c>
      <c r="E6" s="24" t="n">
        <v>46203</v>
      </c>
      <c r="F6" s="25" t="n">
        <v>240</v>
      </c>
      <c r="G6" s="26" t="n">
        <v>42000</v>
      </c>
      <c r="H6" s="26" t="n">
        <v>4000</v>
      </c>
      <c r="I6" s="26" t="n">
        <v>0</v>
      </c>
      <c r="J6" s="26" t="n">
        <v>62000</v>
      </c>
      <c r="K6" s="27" t="n">
        <v>48</v>
      </c>
      <c r="L6" s="27" t="n">
        <v>6</v>
      </c>
      <c r="M6" s="23" t="inlineStr">
        <is>
          <t>Yes</t>
        </is>
      </c>
      <c r="N6" s="26" t="n">
        <v>0</v>
      </c>
      <c r="O6" s="28" t="inlineStr">
        <is>
          <t>Ordinary exit. The exemption covers the whole payout, nothing taxable.</t>
        </is>
      </c>
    </row>
    <row r="7" ht="28" customHeight="1">
      <c r="B7" s="23" t="inlineStr">
        <is>
          <t>EMP-002</t>
        </is>
      </c>
      <c r="C7" s="23" t="inlineStr">
        <is>
          <t>Vikram Desai</t>
        </is>
      </c>
      <c r="D7" s="24" t="n">
        <v>44652</v>
      </c>
      <c r="E7" s="24" t="n">
        <v>46173</v>
      </c>
      <c r="F7" s="25" t="n">
        <v>240</v>
      </c>
      <c r="G7" s="26" t="n">
        <v>90000</v>
      </c>
      <c r="H7" s="26" t="n">
        <v>10000</v>
      </c>
      <c r="I7" s="26" t="n">
        <v>0</v>
      </c>
      <c r="J7" s="26" t="n">
        <v>150000</v>
      </c>
      <c r="K7" s="27" t="n">
        <v>150</v>
      </c>
      <c r="L7" s="27" t="n">
        <v>10</v>
      </c>
      <c r="M7" s="23" t="inlineStr">
        <is>
          <t>Yes</t>
        </is>
      </c>
      <c r="N7" s="26" t="n">
        <v>0</v>
      </c>
      <c r="O7" s="28" t="inlineStr">
        <is>
          <t>Four years' service but 152 days banked. The fourth limb only allows 30 days a year, so ₹1,06,667 is taxable.</t>
        </is>
      </c>
    </row>
    <row r="8" ht="28" customHeight="1">
      <c r="B8" s="23" t="inlineStr">
        <is>
          <t>EMP-003</t>
        </is>
      </c>
      <c r="C8" s="23" t="inlineStr">
        <is>
          <t>Shabnam Qureshi</t>
        </is>
      </c>
      <c r="D8" s="24" t="n">
        <v>43647</v>
      </c>
      <c r="E8" s="24" t="n">
        <v>46234</v>
      </c>
      <c r="F8" s="25" t="n">
        <v>150</v>
      </c>
      <c r="G8" s="26" t="n">
        <v>14000</v>
      </c>
      <c r="H8" s="26" t="n">
        <v>1000</v>
      </c>
      <c r="I8" s="26" t="n">
        <v>0</v>
      </c>
      <c r="J8" s="26" t="n">
        <v>46000</v>
      </c>
      <c r="K8" s="27" t="n">
        <v>36</v>
      </c>
      <c r="L8" s="27" t="n">
        <v>4</v>
      </c>
      <c r="M8" s="23" t="inlineStr">
        <is>
          <t>Yes</t>
        </is>
      </c>
      <c r="N8" s="26" t="n">
        <v>0</v>
      </c>
      <c r="O8" s="28" t="inlineStr">
        <is>
          <t>Basic is under half of pay, so the floor lifts the PAYOUT to ₹23,000. The tax limb still uses ₹15,000, so ₹8,533 is taxable. Also under 180 days worked, so no leave was earned this year.</t>
        </is>
      </c>
    </row>
    <row r="9" ht="28" customHeight="1">
      <c r="B9" s="23" t="inlineStr">
        <is>
          <t>EMP-004</t>
        </is>
      </c>
      <c r="C9" s="23" t="inlineStr">
        <is>
          <t>Anand Menon</t>
        </is>
      </c>
      <c r="D9" s="24" t="n">
        <v>41687</v>
      </c>
      <c r="E9" s="24" t="n">
        <v>46188</v>
      </c>
      <c r="F9" s="25" t="n">
        <v>240</v>
      </c>
      <c r="G9" s="26" t="n">
        <v>95000</v>
      </c>
      <c r="H9" s="26" t="n">
        <v>8000</v>
      </c>
      <c r="I9" s="26" t="n">
        <v>0</v>
      </c>
      <c r="J9" s="26" t="n">
        <v>150000</v>
      </c>
      <c r="K9" s="27" t="n">
        <v>62</v>
      </c>
      <c r="L9" s="27" t="n">
        <v>5</v>
      </c>
      <c r="M9" s="23" t="inlineStr">
        <is>
          <t>No</t>
        </is>
      </c>
      <c r="N9" s="26" t="n">
        <v>0</v>
      </c>
      <c r="O9" s="28" t="inlineStr">
        <is>
          <t>Manager, so s.32 does not cover him. He is still owed what his contract promises, and the sheet still works it out.</t>
        </is>
      </c>
    </row>
    <row r="10" ht="28" customHeight="1">
      <c r="B10" s="23" t="inlineStr">
        <is>
          <t>EMP-005</t>
        </is>
      </c>
      <c r="C10" s="23" t="inlineStr">
        <is>
          <t>Farida Bano</t>
        </is>
      </c>
      <c r="D10" s="24" t="n">
        <v>44075</v>
      </c>
      <c r="E10" s="24" t="n"/>
      <c r="F10" s="25" t="n">
        <v>260</v>
      </c>
      <c r="G10" s="26" t="n">
        <v>26000</v>
      </c>
      <c r="H10" s="26" t="n">
        <v>2500</v>
      </c>
      <c r="I10" s="26" t="n">
        <v>0</v>
      </c>
      <c r="J10" s="26" t="n">
        <v>41000</v>
      </c>
      <c r="K10" s="27" t="n">
        <v>42</v>
      </c>
      <c r="L10" s="27" t="n">
        <v>0</v>
      </c>
      <c r="M10" s="23" t="inlineStr">
        <is>
          <t>Yes</t>
        </is>
      </c>
      <c r="N10" s="26" t="n">
        <v>0</v>
      </c>
      <c r="O10" s="28" t="inlineStr">
        <is>
          <t>Still employed. Balance is over 30 days, so the excess must be encashed.</t>
        </is>
      </c>
    </row>
    <row r="11" ht="28" customHeight="1">
      <c r="B11" s="23" t="inlineStr">
        <is>
          <t>EMP-006</t>
        </is>
      </c>
      <c r="C11" s="23" t="inlineStr">
        <is>
          <t>Joseph Thomas</t>
        </is>
      </c>
      <c r="D11" s="24" t="n">
        <v>40603</v>
      </c>
      <c r="E11" s="24" t="n">
        <v>46142</v>
      </c>
      <c r="F11" s="25" t="n">
        <v>240</v>
      </c>
      <c r="G11" s="26" t="n">
        <v>88000</v>
      </c>
      <c r="H11" s="26" t="n">
        <v>9000</v>
      </c>
      <c r="I11" s="26" t="n">
        <v>0</v>
      </c>
      <c r="J11" s="26" t="n">
        <v>132000</v>
      </c>
      <c r="K11" s="27" t="n">
        <v>155</v>
      </c>
      <c r="L11" s="27" t="n">
        <v>9</v>
      </c>
      <c r="M11" s="23" t="inlineStr">
        <is>
          <t>Yes</t>
        </is>
      </c>
      <c r="N11" s="26" t="n">
        <v>2300000</v>
      </c>
      <c r="O11" s="28" t="inlineStr">
        <is>
          <t>Used ₹23,00,000 of the ₹25,00,000 lifetime cap at an earlier employer, so only ₹2,00,000 is left and ₹3,10,867 is taxable.</t>
        </is>
      </c>
    </row>
    <row r="12" ht="28" customHeight="1">
      <c r="B12" s="23" t="inlineStr">
        <is>
          <t>EMP-007</t>
        </is>
      </c>
      <c r="C12" s="23" t="inlineStr">
        <is>
          <t>Nikhil Rao</t>
        </is>
      </c>
      <c r="D12" s="24" t="n">
        <v>46143</v>
      </c>
      <c r="E12" s="24" t="n"/>
      <c r="F12" s="25" t="n">
        <v>140</v>
      </c>
      <c r="G12" s="26" t="n">
        <v>30000</v>
      </c>
      <c r="H12" s="26" t="n">
        <v>2000</v>
      </c>
      <c r="I12" s="26" t="n">
        <v>0</v>
      </c>
      <c r="J12" s="26" t="n">
        <v>48000</v>
      </c>
      <c r="K12" s="27" t="n">
        <v>0</v>
      </c>
      <c r="L12" s="27" t="n">
        <v>2</v>
      </c>
      <c r="M12" s="23" t="inlineStr">
        <is>
          <t>Yes</t>
        </is>
      </c>
      <c r="N12" s="26" t="n">
        <v>0</v>
      </c>
      <c r="O12" s="28" t="inlineStr">
        <is>
          <t>Joined in May. Qualifies on a quarter of the days left in the year under clause (v), not on 180, so he earns 7 days. The 180-day test alone would have given him none.</t>
        </is>
      </c>
    </row>
    <row r="13">
      <c r="B13" s="23" t="n"/>
      <c r="C13" s="23" t="n"/>
      <c r="D13" s="24" t="n"/>
      <c r="E13" s="24" t="n"/>
      <c r="F13" s="25" t="n"/>
      <c r="G13" s="26" t="n"/>
      <c r="H13" s="26" t="n"/>
      <c r="I13" s="26" t="n"/>
      <c r="J13" s="26" t="n"/>
      <c r="K13" s="27" t="n"/>
      <c r="L13" s="27" t="n"/>
      <c r="M13" s="23" t="n"/>
      <c r="N13" s="26" t="n"/>
    </row>
    <row r="14">
      <c r="B14" s="23" t="n"/>
      <c r="C14" s="23" t="n"/>
      <c r="D14" s="24" t="n"/>
      <c r="E14" s="24" t="n"/>
      <c r="F14" s="25" t="n"/>
      <c r="G14" s="26" t="n"/>
      <c r="H14" s="26" t="n"/>
      <c r="I14" s="26" t="n"/>
      <c r="J14" s="26" t="n"/>
      <c r="K14" s="27" t="n"/>
      <c r="L14" s="27" t="n"/>
      <c r="M14" s="23" t="n"/>
      <c r="N14" s="26" t="n"/>
    </row>
    <row r="15">
      <c r="B15" s="23" t="n"/>
      <c r="C15" s="23" t="n"/>
      <c r="D15" s="24" t="n"/>
      <c r="E15" s="24" t="n"/>
      <c r="F15" s="25" t="n"/>
      <c r="G15" s="26" t="n"/>
      <c r="H15" s="26" t="n"/>
      <c r="I15" s="26" t="n"/>
      <c r="J15" s="26" t="n"/>
      <c r="K15" s="27" t="n"/>
      <c r="L15" s="27" t="n"/>
      <c r="M15" s="23" t="n"/>
      <c r="N15" s="26" t="n"/>
    </row>
    <row r="16">
      <c r="B16" s="23" t="n"/>
      <c r="C16" s="23" t="n"/>
      <c r="D16" s="24" t="n"/>
      <c r="E16" s="24" t="n"/>
      <c r="F16" s="25" t="n"/>
      <c r="G16" s="26" t="n"/>
      <c r="H16" s="26" t="n"/>
      <c r="I16" s="26" t="n"/>
      <c r="J16" s="26" t="n"/>
      <c r="K16" s="27" t="n"/>
      <c r="L16" s="27" t="n"/>
      <c r="M16" s="23" t="n"/>
      <c r="N16" s="26" t="n"/>
    </row>
    <row r="17">
      <c r="B17" s="23" t="n"/>
      <c r="C17" s="23" t="n"/>
      <c r="D17" s="24" t="n"/>
      <c r="E17" s="24" t="n"/>
      <c r="F17" s="25" t="n"/>
      <c r="G17" s="26" t="n"/>
      <c r="H17" s="26" t="n"/>
      <c r="I17" s="26" t="n"/>
      <c r="J17" s="26" t="n"/>
      <c r="K17" s="27" t="n"/>
      <c r="L17" s="27" t="n"/>
      <c r="M17" s="23" t="n"/>
      <c r="N17" s="26" t="n"/>
    </row>
    <row r="18">
      <c r="B18" s="23" t="n"/>
      <c r="C18" s="23" t="n"/>
      <c r="D18" s="24" t="n"/>
      <c r="E18" s="24" t="n"/>
      <c r="F18" s="25" t="n"/>
      <c r="G18" s="26" t="n"/>
      <c r="H18" s="26" t="n"/>
      <c r="I18" s="26" t="n"/>
      <c r="J18" s="26" t="n"/>
      <c r="K18" s="27" t="n"/>
      <c r="L18" s="27" t="n"/>
      <c r="M18" s="23" t="n"/>
      <c r="N18" s="26" t="n"/>
    </row>
    <row r="19">
      <c r="B19" s="23" t="n"/>
      <c r="C19" s="23" t="n"/>
      <c r="D19" s="24" t="n"/>
      <c r="E19" s="24" t="n"/>
      <c r="F19" s="25" t="n"/>
      <c r="G19" s="26" t="n"/>
      <c r="H19" s="26" t="n"/>
      <c r="I19" s="26" t="n"/>
      <c r="J19" s="26" t="n"/>
      <c r="K19" s="27" t="n"/>
      <c r="L19" s="27" t="n"/>
      <c r="M19" s="23" t="n"/>
      <c r="N19" s="26" t="n"/>
    </row>
    <row r="20">
      <c r="B20" s="23" t="n"/>
      <c r="C20" s="23" t="n"/>
      <c r="D20" s="24" t="n"/>
      <c r="E20" s="24" t="n"/>
      <c r="F20" s="25" t="n"/>
      <c r="G20" s="26" t="n"/>
      <c r="H20" s="26" t="n"/>
      <c r="I20" s="26" t="n"/>
      <c r="J20" s="26" t="n"/>
      <c r="K20" s="27" t="n"/>
      <c r="L20" s="27" t="n"/>
      <c r="M20" s="23" t="n"/>
      <c r="N20" s="26" t="n"/>
    </row>
    <row r="21">
      <c r="B21" s="23" t="n"/>
      <c r="C21" s="23" t="n"/>
      <c r="D21" s="24" t="n"/>
      <c r="E21" s="24" t="n"/>
      <c r="F21" s="25" t="n"/>
      <c r="G21" s="26" t="n"/>
      <c r="H21" s="26" t="n"/>
      <c r="I21" s="26" t="n"/>
      <c r="J21" s="26" t="n"/>
      <c r="K21" s="27" t="n"/>
      <c r="L21" s="27" t="n"/>
      <c r="M21" s="23" t="n"/>
      <c r="N21" s="26" t="n"/>
    </row>
    <row r="22">
      <c r="B22" s="23" t="n"/>
      <c r="C22" s="23" t="n"/>
      <c r="D22" s="24" t="n"/>
      <c r="E22" s="24" t="n"/>
      <c r="F22" s="25" t="n"/>
      <c r="G22" s="26" t="n"/>
      <c r="H22" s="26" t="n"/>
      <c r="I22" s="26" t="n"/>
      <c r="J22" s="26" t="n"/>
      <c r="K22" s="27" t="n"/>
      <c r="L22" s="27" t="n"/>
      <c r="M22" s="23" t="n"/>
      <c r="N22" s="26" t="n"/>
    </row>
    <row r="23">
      <c r="B23" s="23" t="n"/>
      <c r="C23" s="23" t="n"/>
      <c r="D23" s="24" t="n"/>
      <c r="E23" s="24" t="n"/>
      <c r="F23" s="25" t="n"/>
      <c r="G23" s="26" t="n"/>
      <c r="H23" s="26" t="n"/>
      <c r="I23" s="26" t="n"/>
      <c r="J23" s="26" t="n"/>
      <c r="K23" s="27" t="n"/>
      <c r="L23" s="27" t="n"/>
      <c r="M23" s="23" t="n"/>
      <c r="N23" s="26" t="n"/>
    </row>
    <row r="24">
      <c r="B24" s="23" t="n"/>
      <c r="C24" s="23" t="n"/>
      <c r="D24" s="24" t="n"/>
      <c r="E24" s="24" t="n"/>
      <c r="F24" s="25" t="n"/>
      <c r="G24" s="26" t="n"/>
      <c r="H24" s="26" t="n"/>
      <c r="I24" s="26" t="n"/>
      <c r="J24" s="26" t="n"/>
      <c r="K24" s="27" t="n"/>
      <c r="L24" s="27" t="n"/>
      <c r="M24" s="23" t="n"/>
      <c r="N24" s="26" t="n"/>
    </row>
    <row r="25">
      <c r="B25" s="23" t="n"/>
      <c r="C25" s="23" t="n"/>
      <c r="D25" s="24" t="n"/>
      <c r="E25" s="24" t="n"/>
      <c r="F25" s="25" t="n"/>
      <c r="G25" s="26" t="n"/>
      <c r="H25" s="26" t="n"/>
      <c r="I25" s="26" t="n"/>
      <c r="J25" s="26" t="n"/>
      <c r="K25" s="27" t="n"/>
      <c r="L25" s="27" t="n"/>
      <c r="M25" s="23" t="n"/>
      <c r="N25" s="26" t="n"/>
    </row>
    <row r="26">
      <c r="B26" s="23" t="n"/>
      <c r="C26" s="23" t="n"/>
      <c r="D26" s="24" t="n"/>
      <c r="E26" s="24" t="n"/>
      <c r="F26" s="25" t="n"/>
      <c r="G26" s="26" t="n"/>
      <c r="H26" s="26" t="n"/>
      <c r="I26" s="26" t="n"/>
      <c r="J26" s="26" t="n"/>
      <c r="K26" s="27" t="n"/>
      <c r="L26" s="27" t="n"/>
      <c r="M26" s="23" t="n"/>
      <c r="N26" s="26" t="n"/>
    </row>
    <row r="27">
      <c r="B27" s="23" t="n"/>
      <c r="C27" s="23" t="n"/>
      <c r="D27" s="24" t="n"/>
      <c r="E27" s="24" t="n"/>
      <c r="F27" s="25" t="n"/>
      <c r="G27" s="26" t="n"/>
      <c r="H27" s="26" t="n"/>
      <c r="I27" s="26" t="n"/>
      <c r="J27" s="26" t="n"/>
      <c r="K27" s="27" t="n"/>
      <c r="L27" s="27" t="n"/>
      <c r="M27" s="23" t="n"/>
      <c r="N27" s="26" t="n"/>
    </row>
    <row r="28">
      <c r="B28" s="23" t="n"/>
      <c r="C28" s="23" t="n"/>
      <c r="D28" s="24" t="n"/>
      <c r="E28" s="24" t="n"/>
      <c r="F28" s="25" t="n"/>
      <c r="G28" s="26" t="n"/>
      <c r="H28" s="26" t="n"/>
      <c r="I28" s="26" t="n"/>
      <c r="J28" s="26" t="n"/>
      <c r="K28" s="27" t="n"/>
      <c r="L28" s="27" t="n"/>
      <c r="M28" s="23" t="n"/>
      <c r="N28" s="26" t="n"/>
    </row>
    <row r="29">
      <c r="B29" s="23" t="n"/>
      <c r="C29" s="23" t="n"/>
      <c r="D29" s="24" t="n"/>
      <c r="E29" s="24" t="n"/>
      <c r="F29" s="25" t="n"/>
      <c r="G29" s="26" t="n"/>
      <c r="H29" s="26" t="n"/>
      <c r="I29" s="26" t="n"/>
      <c r="J29" s="26" t="n"/>
      <c r="K29" s="27" t="n"/>
      <c r="L29" s="27" t="n"/>
      <c r="M29" s="23" t="n"/>
      <c r="N29" s="26" t="n"/>
    </row>
    <row r="30">
      <c r="B30" s="23" t="n"/>
      <c r="C30" s="23" t="n"/>
      <c r="D30" s="24" t="n"/>
      <c r="E30" s="24" t="n"/>
      <c r="F30" s="25" t="n"/>
      <c r="G30" s="26" t="n"/>
      <c r="H30" s="26" t="n"/>
      <c r="I30" s="26" t="n"/>
      <c r="J30" s="26" t="n"/>
      <c r="K30" s="27" t="n"/>
      <c r="L30" s="27" t="n"/>
      <c r="M30" s="23" t="n"/>
      <c r="N30" s="26" t="n"/>
    </row>
    <row r="31">
      <c r="B31" s="23" t="n"/>
      <c r="C31" s="23" t="n"/>
      <c r="D31" s="24" t="n"/>
      <c r="E31" s="24" t="n"/>
      <c r="F31" s="25" t="n"/>
      <c r="G31" s="26" t="n"/>
      <c r="H31" s="26" t="n"/>
      <c r="I31" s="26" t="n"/>
      <c r="J31" s="26" t="n"/>
      <c r="K31" s="27" t="n"/>
      <c r="L31" s="27" t="n"/>
      <c r="M31" s="23" t="n"/>
      <c r="N31" s="26" t="n"/>
    </row>
    <row r="32">
      <c r="B32" s="23" t="n"/>
      <c r="C32" s="23" t="n"/>
      <c r="D32" s="24" t="n"/>
      <c r="E32" s="24" t="n"/>
      <c r="F32" s="25" t="n"/>
      <c r="G32" s="26" t="n"/>
      <c r="H32" s="26" t="n"/>
      <c r="I32" s="26" t="n"/>
      <c r="J32" s="26" t="n"/>
      <c r="K32" s="27" t="n"/>
      <c r="L32" s="27" t="n"/>
      <c r="M32" s="23" t="n"/>
      <c r="N32" s="26" t="n"/>
    </row>
    <row r="33">
      <c r="B33" s="23" t="n"/>
      <c r="C33" s="23" t="n"/>
      <c r="D33" s="24" t="n"/>
      <c r="E33" s="24" t="n"/>
      <c r="F33" s="25" t="n"/>
      <c r="G33" s="26" t="n"/>
      <c r="H33" s="26" t="n"/>
      <c r="I33" s="26" t="n"/>
      <c r="J33" s="26" t="n"/>
      <c r="K33" s="27" t="n"/>
      <c r="L33" s="27" t="n"/>
      <c r="M33" s="23" t="n"/>
      <c r="N33" s="26" t="n"/>
    </row>
    <row r="34">
      <c r="B34" s="23" t="n"/>
      <c r="C34" s="23" t="n"/>
      <c r="D34" s="24" t="n"/>
      <c r="E34" s="24" t="n"/>
      <c r="F34" s="25" t="n"/>
      <c r="G34" s="26" t="n"/>
      <c r="H34" s="26" t="n"/>
      <c r="I34" s="26" t="n"/>
      <c r="J34" s="26" t="n"/>
      <c r="K34" s="27" t="n"/>
      <c r="L34" s="27" t="n"/>
      <c r="M34" s="23" t="n"/>
      <c r="N34" s="26" t="n"/>
    </row>
    <row r="35">
      <c r="B35" s="23" t="n"/>
      <c r="C35" s="23" t="n"/>
      <c r="D35" s="24" t="n"/>
      <c r="E35" s="24" t="n"/>
      <c r="F35" s="25" t="n"/>
      <c r="G35" s="26" t="n"/>
      <c r="H35" s="26" t="n"/>
      <c r="I35" s="26" t="n"/>
      <c r="J35" s="26" t="n"/>
      <c r="K35" s="27" t="n"/>
      <c r="L35" s="27" t="n"/>
      <c r="M35" s="23" t="n"/>
      <c r="N35" s="26" t="n"/>
    </row>
    <row r="36">
      <c r="B36" s="23" t="n"/>
      <c r="C36" s="23" t="n"/>
      <c r="D36" s="24" t="n"/>
      <c r="E36" s="24" t="n"/>
      <c r="F36" s="25" t="n"/>
      <c r="G36" s="26" t="n"/>
      <c r="H36" s="26" t="n"/>
      <c r="I36" s="26" t="n"/>
      <c r="J36" s="26" t="n"/>
      <c r="K36" s="27" t="n"/>
      <c r="L36" s="27" t="n"/>
      <c r="M36" s="23" t="n"/>
      <c r="N36" s="26" t="n"/>
    </row>
    <row r="37">
      <c r="B37" s="23" t="n"/>
      <c r="C37" s="23" t="n"/>
      <c r="D37" s="24" t="n"/>
      <c r="E37" s="24" t="n"/>
      <c r="F37" s="25" t="n"/>
      <c r="G37" s="26" t="n"/>
      <c r="H37" s="26" t="n"/>
      <c r="I37" s="26" t="n"/>
      <c r="J37" s="26" t="n"/>
      <c r="K37" s="27" t="n"/>
      <c r="L37" s="27" t="n"/>
      <c r="M37" s="23" t="n"/>
      <c r="N37" s="26" t="n"/>
    </row>
    <row r="38">
      <c r="B38" s="23" t="n"/>
      <c r="C38" s="23" t="n"/>
      <c r="D38" s="24" t="n"/>
      <c r="E38" s="24" t="n"/>
      <c r="F38" s="25" t="n"/>
      <c r="G38" s="26" t="n"/>
      <c r="H38" s="26" t="n"/>
      <c r="I38" s="26" t="n"/>
      <c r="J38" s="26" t="n"/>
      <c r="K38" s="27" t="n"/>
      <c r="L38" s="27" t="n"/>
      <c r="M38" s="23" t="n"/>
      <c r="N38" s="26" t="n"/>
    </row>
    <row r="39">
      <c r="B39" s="23" t="n"/>
      <c r="C39" s="23" t="n"/>
      <c r="D39" s="24" t="n"/>
      <c r="E39" s="24" t="n"/>
      <c r="F39" s="25" t="n"/>
      <c r="G39" s="26" t="n"/>
      <c r="H39" s="26" t="n"/>
      <c r="I39" s="26" t="n"/>
      <c r="J39" s="26" t="n"/>
      <c r="K39" s="27" t="n"/>
      <c r="L39" s="27" t="n"/>
      <c r="M39" s="23" t="n"/>
      <c r="N39" s="26" t="n"/>
    </row>
    <row r="40">
      <c r="B40" s="23" t="n"/>
      <c r="C40" s="23" t="n"/>
      <c r="D40" s="24" t="n"/>
      <c r="E40" s="24" t="n"/>
      <c r="F40" s="25" t="n"/>
      <c r="G40" s="26" t="n"/>
      <c r="H40" s="26" t="n"/>
      <c r="I40" s="26" t="n"/>
      <c r="J40" s="26" t="n"/>
      <c r="K40" s="27" t="n"/>
      <c r="L40" s="27" t="n"/>
      <c r="M40" s="23" t="n"/>
      <c r="N40" s="26" t="n"/>
    </row>
    <row r="41">
      <c r="B41" s="23" t="n"/>
      <c r="C41" s="23" t="n"/>
      <c r="D41" s="24" t="n"/>
      <c r="E41" s="24" t="n"/>
      <c r="F41" s="25" t="n"/>
      <c r="G41" s="26" t="n"/>
      <c r="H41" s="26" t="n"/>
      <c r="I41" s="26" t="n"/>
      <c r="J41" s="26" t="n"/>
      <c r="K41" s="27" t="n"/>
      <c r="L41" s="27" t="n"/>
      <c r="M41" s="23" t="n"/>
      <c r="N41" s="26" t="n"/>
    </row>
    <row r="42">
      <c r="B42" s="23" t="n"/>
      <c r="C42" s="23" t="n"/>
      <c r="D42" s="24" t="n"/>
      <c r="E42" s="24" t="n"/>
      <c r="F42" s="25" t="n"/>
      <c r="G42" s="26" t="n"/>
      <c r="H42" s="26" t="n"/>
      <c r="I42" s="26" t="n"/>
      <c r="J42" s="26" t="n"/>
      <c r="K42" s="27" t="n"/>
      <c r="L42" s="27" t="n"/>
      <c r="M42" s="23" t="n"/>
      <c r="N42" s="26" t="n"/>
    </row>
    <row r="43">
      <c r="B43" s="23" t="n"/>
      <c r="C43" s="23" t="n"/>
      <c r="D43" s="24" t="n"/>
      <c r="E43" s="24" t="n"/>
      <c r="F43" s="25" t="n"/>
      <c r="G43" s="26" t="n"/>
      <c r="H43" s="26" t="n"/>
      <c r="I43" s="26" t="n"/>
      <c r="J43" s="26" t="n"/>
      <c r="K43" s="27" t="n"/>
      <c r="L43" s="27" t="n"/>
      <c r="M43" s="23" t="n"/>
      <c r="N43" s="26" t="n"/>
    </row>
    <row r="44">
      <c r="B44" s="23" t="n"/>
      <c r="C44" s="23" t="n"/>
      <c r="D44" s="24" t="n"/>
      <c r="E44" s="24" t="n"/>
      <c r="F44" s="25" t="n"/>
      <c r="G44" s="26" t="n"/>
      <c r="H44" s="26" t="n"/>
      <c r="I44" s="26" t="n"/>
      <c r="J44" s="26" t="n"/>
      <c r="K44" s="27" t="n"/>
      <c r="L44" s="27" t="n"/>
      <c r="M44" s="23" t="n"/>
      <c r="N44" s="26" t="n"/>
    </row>
    <row r="45">
      <c r="B45" s="23" t="n"/>
      <c r="C45" s="23" t="n"/>
      <c r="D45" s="24" t="n"/>
      <c r="E45" s="24" t="n"/>
      <c r="F45" s="25" t="n"/>
      <c r="G45" s="26" t="n"/>
      <c r="H45" s="26" t="n"/>
      <c r="I45" s="26" t="n"/>
      <c r="J45" s="26" t="n"/>
      <c r="K45" s="27" t="n"/>
      <c r="L45" s="27" t="n"/>
      <c r="M45" s="23" t="n"/>
      <c r="N45" s="26" t="n"/>
    </row>
    <row r="47" ht="88" customHeight="1">
      <c r="B47" s="11" t="inlineStr">
        <is>
          <t>'Worker' excludes anyone employed mainly in a managerial or administrative role, and anyone in a supervisory role earning more than ₹18,000 a month (OSH Code s.2(zzk)). Say No for those people. They still get whatever their contract promises, and this file still computes it, but the statutory minimum does not apply to them. The Ministry confirmed this reading in its FAQ of 16 March 2026. TOTAL MONTHLY PAY is not CTC. For the 50% test the Ministry says to include employer PF and pension contributions and statutory bonus, and to leave out gratuity, ESI and other retirement benefits. Putting full CTC in that column makes the floor, and the payout, too high.</t>
        </is>
      </c>
    </row>
    <row r="48"/>
    <row r="49"/>
    <row r="50"/>
  </sheetData>
  <mergeCells count="1">
    <mergeCell ref="B47:F50"/>
  </mergeCells>
  <dataValidations count="1">
    <dataValidation sqref="M6:M45" showDropDown="0" showInputMessage="0" showErrorMessage="0" allowBlank="1" type="list">
      <formula1>"Yes,No"</formula1>
    </dataValidation>
  </dataValidations>
  <pageMargins left="0.75" right="0.75" top="1" bottom="1" header="0.5" footer="0.5"/>
</worksheet>
</file>

<file path=xl/worksheets/sheet4.xml><?xml version="1.0" encoding="utf-8"?>
<worksheet xmlns="http://schemas.openxmlformats.org/spreadsheetml/2006/main">
  <sheetPr>
    <tabColor rgb="00008CDB"/>
    <outlinePr summaryBelow="1" summaryRight="1"/>
    <pageSetUpPr/>
  </sheetPr>
  <dimension ref="B2:R51"/>
  <sheetViews>
    <sheetView showGridLines="0" workbookViewId="0">
      <pane xSplit="3" ySplit="5" topLeftCell="D6" activePane="bottomRight" state="frozen"/>
      <selection pane="topRight"/>
      <selection pane="bottomLeft"/>
      <selection pane="bottomRight" activeCell="A1" sqref="A1"/>
    </sheetView>
  </sheetViews>
  <sheetFormatPr baseColWidth="8" defaultRowHeight="15"/>
  <cols>
    <col width="2" customWidth="1" min="1" max="1"/>
    <col width="13" customWidth="1" min="2" max="2"/>
    <col width="19" customWidth="1" min="3" max="3"/>
    <col width="11" customWidth="1" min="4" max="4"/>
    <col width="12" customWidth="1" min="5" max="5"/>
    <col width="11" customWidth="1" min="6" max="6"/>
    <col width="15" customWidth="1" min="7" max="7"/>
    <col width="12" customWidth="1" min="8" max="8"/>
    <col width="11" customWidth="1" min="9" max="9"/>
    <col width="15" customWidth="1" min="10" max="10"/>
    <col width="15" customWidth="1" min="11" max="11"/>
    <col width="14" customWidth="1" min="12" max="12"/>
    <col width="13" customWidth="1" min="13" max="13"/>
    <col width="14" customWidth="1" min="14" max="14"/>
    <col width="14" customWidth="1" min="15" max="15"/>
    <col width="14" customWidth="1" min="16" max="16"/>
    <col width="14" customWidth="1" min="17" max="17"/>
    <col width="30" customWidth="1" min="18" max="18"/>
  </cols>
  <sheetData>
    <row r="2">
      <c r="B2" s="16" t="inlineStr">
        <is>
          <t>Encashment on Exit</t>
        </is>
      </c>
    </row>
    <row r="3">
      <c r="B3" s="15" t="inlineStr">
        <is>
          <t>Anyone with a last working day on the Master appears here. Nothing to type. Section 32(1)(vi) OSH Code; payable within two working days of exit under s.17(2) Code on Wages.</t>
        </is>
      </c>
    </row>
    <row r="5" ht="40" customHeight="1">
      <c r="B5" s="5" t="inlineStr">
        <is>
          <t>Employee</t>
        </is>
      </c>
      <c r="C5" s="5" t="inlineStr">
        <is>
          <t>Name</t>
        </is>
      </c>
      <c r="D5" s="5" t="inlineStr">
        <is>
          <t>Completed years</t>
        </is>
      </c>
      <c r="E5" s="5" t="inlineStr">
        <is>
          <t>Leave earned this year</t>
        </is>
      </c>
      <c r="F5" s="5" t="inlineStr">
        <is>
          <t>Days to encash</t>
        </is>
      </c>
      <c r="G5" s="5" t="inlineStr">
        <is>
          <t>PAYOUT BASE  (OSH wages)</t>
        </is>
      </c>
      <c r="H5" s="5" t="inlineStr">
        <is>
          <t>50% floor lifted it?</t>
        </is>
      </c>
      <c r="I5" s="5" t="inlineStr">
        <is>
          <t>Per-day rate</t>
        </is>
      </c>
      <c r="J5" s="5" t="inlineStr">
        <is>
          <t>GROSS ENCASHMENT</t>
        </is>
      </c>
      <c r="K5" s="5" t="inlineStr">
        <is>
          <t>TAX BASE  (s.19 salary)</t>
        </is>
      </c>
      <c r="L5" s="5" t="inlineStr">
        <is>
          <t>Limb 1  lifetime cap left</t>
        </is>
      </c>
      <c r="M5" s="5" t="inlineStr">
        <is>
          <t>Limb 2  actual paid</t>
        </is>
      </c>
      <c r="N5" s="5" t="inlineStr">
        <is>
          <t>Limb 3  ten months salary</t>
        </is>
      </c>
      <c r="O5" s="5" t="inlineStr">
        <is>
          <t>Limb 4  30 days a year</t>
        </is>
      </c>
      <c r="P5" s="5" t="inlineStr">
        <is>
          <t>EXEMPT</t>
        </is>
      </c>
      <c r="Q5" s="5" t="inlineStr">
        <is>
          <t>TAXABLE</t>
        </is>
      </c>
      <c r="R5" s="5" t="inlineStr">
        <is>
          <t>What entitles them</t>
        </is>
      </c>
    </row>
    <row r="6">
      <c r="B6" s="17">
        <f>IF(OR('2. Employee Master'!$B6="",'2. Employee Master'!$E6=""),"",'2. Employee Master'!$B6)</f>
        <v/>
      </c>
      <c r="C6" s="17">
        <f>IF(OR('2. Employee Master'!$B6="",'2. Employee Master'!$E6=""),"",'2. Employee Master'!$C6)</f>
        <v/>
      </c>
      <c r="D6" s="29">
        <f>IF($B6="","",DATEDIF('2. Employee Master'!$D6,'2. Employee Master'!$E6,"Y"))</f>
        <v/>
      </c>
      <c r="E6" s="30">
        <f>IF($B6="","",ROUNDDOWN('2. Employee Master'!$F6/'1. Rules &amp; Rates'!$C$6,0))</f>
        <v/>
      </c>
      <c r="F6" s="30">
        <f>IF($B6="","",MAX(0,'2. Employee Master'!$K6+$E6-'2. Employee Master'!$L6))</f>
        <v/>
      </c>
      <c r="G6" s="31">
        <f>IF($B6="","",IF('1. Rules &amp; Rates'!$C$10="Yes",MAX('2. Employee Master'!$G6+'2. Employee Master'!$H6,'1. Rules &amp; Rates'!$C$11*'2. Employee Master'!$J6),'2. Employee Master'!$G6+'2. Employee Master'!$H6))</f>
        <v/>
      </c>
      <c r="H6" s="17">
        <f>IF($B6="","",IF(AND('1. Rules &amp; Rates'!$C$10="Yes",'1. Rules &amp; Rates'!$C$11*'2. Employee Master'!$J6&gt;'2. Employee Master'!$G6+'2. Employee Master'!$H6),"Yes, to "&amp;TEXT('1. Rules &amp; Rates'!$C$11,"0%")&amp;" of pay","No"))</f>
        <v/>
      </c>
      <c r="I6" s="32">
        <f>IF($B6="","",$G6/'1. Rules &amp; Rates'!$C$9)</f>
        <v/>
      </c>
      <c r="J6" s="33">
        <f>IF($B6="","",ROUND($I6*$F6,0))</f>
        <v/>
      </c>
      <c r="K6" s="31">
        <f>IF($B6="","",'2. Employee Master'!$G6+'2. Employee Master'!$H6+'2. Employee Master'!$I6)</f>
        <v/>
      </c>
      <c r="L6" s="31">
        <f>IF($B6="","",MAX(0,'1. Rules &amp; Rates'!$C$12-'2. Employee Master'!$N6))</f>
        <v/>
      </c>
      <c r="M6" s="31">
        <f>IF($B6="","",$J6)</f>
        <v/>
      </c>
      <c r="N6" s="31">
        <f>IF($B6="","",ROUND($K6*'1. Rules &amp; Rates'!$C$13,0))</f>
        <v/>
      </c>
      <c r="O6" s="31">
        <f>IF($B6="","",ROUND(($K6/'1. Rules &amp; Rates'!$C$9)*MIN($F6,'1. Rules &amp; Rates'!$C$14*$D6),0))</f>
        <v/>
      </c>
      <c r="P6" s="34">
        <f>IF($B6="","",MIN($L6,$M6,$N6,$O6))</f>
        <v/>
      </c>
      <c r="Q6" s="35">
        <f>IF($B6="","",MAX(0,$J6-$P6))</f>
        <v/>
      </c>
      <c r="R6" s="36">
        <f>IF($B6="","",IF('2. Employee Master'!$M6="No","Contract only. s.32 does not cover this person.","OSH Code s.32(1)(vi)"))</f>
        <v/>
      </c>
    </row>
    <row r="7">
      <c r="B7" s="17">
        <f>IF(OR('2. Employee Master'!$B7="",'2. Employee Master'!$E7=""),"",'2. Employee Master'!$B7)</f>
        <v/>
      </c>
      <c r="C7" s="17">
        <f>IF(OR('2. Employee Master'!$B7="",'2. Employee Master'!$E7=""),"",'2. Employee Master'!$C7)</f>
        <v/>
      </c>
      <c r="D7" s="29">
        <f>IF($B7="","",DATEDIF('2. Employee Master'!$D7,'2. Employee Master'!$E7,"Y"))</f>
        <v/>
      </c>
      <c r="E7" s="30">
        <f>IF($B7="","",ROUNDDOWN('2. Employee Master'!$F7/'1. Rules &amp; Rates'!$C$6,0))</f>
        <v/>
      </c>
      <c r="F7" s="30">
        <f>IF($B7="","",MAX(0,'2. Employee Master'!$K7+$E7-'2. Employee Master'!$L7))</f>
        <v/>
      </c>
      <c r="G7" s="31">
        <f>IF($B7="","",IF('1. Rules &amp; Rates'!$C$10="Yes",MAX('2. Employee Master'!$G7+'2. Employee Master'!$H7,'1. Rules &amp; Rates'!$C$11*'2. Employee Master'!$J7),'2. Employee Master'!$G7+'2. Employee Master'!$H7))</f>
        <v/>
      </c>
      <c r="H7" s="17">
        <f>IF($B7="","",IF(AND('1. Rules &amp; Rates'!$C$10="Yes",'1. Rules &amp; Rates'!$C$11*'2. Employee Master'!$J7&gt;'2. Employee Master'!$G7+'2. Employee Master'!$H7),"Yes, to "&amp;TEXT('1. Rules &amp; Rates'!$C$11,"0%")&amp;" of pay","No"))</f>
        <v/>
      </c>
      <c r="I7" s="32">
        <f>IF($B7="","",$G7/'1. Rules &amp; Rates'!$C$9)</f>
        <v/>
      </c>
      <c r="J7" s="33">
        <f>IF($B7="","",ROUND($I7*$F7,0))</f>
        <v/>
      </c>
      <c r="K7" s="31">
        <f>IF($B7="","",'2. Employee Master'!$G7+'2. Employee Master'!$H7+'2. Employee Master'!$I7)</f>
        <v/>
      </c>
      <c r="L7" s="31">
        <f>IF($B7="","",MAX(0,'1. Rules &amp; Rates'!$C$12-'2. Employee Master'!$N7))</f>
        <v/>
      </c>
      <c r="M7" s="31">
        <f>IF($B7="","",$J7)</f>
        <v/>
      </c>
      <c r="N7" s="31">
        <f>IF($B7="","",ROUND($K7*'1. Rules &amp; Rates'!$C$13,0))</f>
        <v/>
      </c>
      <c r="O7" s="31">
        <f>IF($B7="","",ROUND(($K7/'1. Rules &amp; Rates'!$C$9)*MIN($F7,'1. Rules &amp; Rates'!$C$14*$D7),0))</f>
        <v/>
      </c>
      <c r="P7" s="34">
        <f>IF($B7="","",MIN($L7,$M7,$N7,$O7))</f>
        <v/>
      </c>
      <c r="Q7" s="35">
        <f>IF($B7="","",MAX(0,$J7-$P7))</f>
        <v/>
      </c>
      <c r="R7" s="36">
        <f>IF($B7="","",IF('2. Employee Master'!$M7="No","Contract only. s.32 does not cover this person.","OSH Code s.32(1)(vi)"))</f>
        <v/>
      </c>
    </row>
    <row r="8">
      <c r="B8" s="17">
        <f>IF(OR('2. Employee Master'!$B8="",'2. Employee Master'!$E8=""),"",'2. Employee Master'!$B8)</f>
        <v/>
      </c>
      <c r="C8" s="17">
        <f>IF(OR('2. Employee Master'!$B8="",'2. Employee Master'!$E8=""),"",'2. Employee Master'!$C8)</f>
        <v/>
      </c>
      <c r="D8" s="29">
        <f>IF($B8="","",DATEDIF('2. Employee Master'!$D8,'2. Employee Master'!$E8,"Y"))</f>
        <v/>
      </c>
      <c r="E8" s="30">
        <f>IF($B8="","",ROUNDDOWN('2. Employee Master'!$F8/'1. Rules &amp; Rates'!$C$6,0))</f>
        <v/>
      </c>
      <c r="F8" s="30">
        <f>IF($B8="","",MAX(0,'2. Employee Master'!$K8+$E8-'2. Employee Master'!$L8))</f>
        <v/>
      </c>
      <c r="G8" s="31">
        <f>IF($B8="","",IF('1. Rules &amp; Rates'!$C$10="Yes",MAX('2. Employee Master'!$G8+'2. Employee Master'!$H8,'1. Rules &amp; Rates'!$C$11*'2. Employee Master'!$J8),'2. Employee Master'!$G8+'2. Employee Master'!$H8))</f>
        <v/>
      </c>
      <c r="H8" s="17">
        <f>IF($B8="","",IF(AND('1. Rules &amp; Rates'!$C$10="Yes",'1. Rules &amp; Rates'!$C$11*'2. Employee Master'!$J8&gt;'2. Employee Master'!$G8+'2. Employee Master'!$H8),"Yes, to "&amp;TEXT('1. Rules &amp; Rates'!$C$11,"0%")&amp;" of pay","No"))</f>
        <v/>
      </c>
      <c r="I8" s="32">
        <f>IF($B8="","",$G8/'1. Rules &amp; Rates'!$C$9)</f>
        <v/>
      </c>
      <c r="J8" s="33">
        <f>IF($B8="","",ROUND($I8*$F8,0))</f>
        <v/>
      </c>
      <c r="K8" s="31">
        <f>IF($B8="","",'2. Employee Master'!$G8+'2. Employee Master'!$H8+'2. Employee Master'!$I8)</f>
        <v/>
      </c>
      <c r="L8" s="31">
        <f>IF($B8="","",MAX(0,'1. Rules &amp; Rates'!$C$12-'2. Employee Master'!$N8))</f>
        <v/>
      </c>
      <c r="M8" s="31">
        <f>IF($B8="","",$J8)</f>
        <v/>
      </c>
      <c r="N8" s="31">
        <f>IF($B8="","",ROUND($K8*'1. Rules &amp; Rates'!$C$13,0))</f>
        <v/>
      </c>
      <c r="O8" s="31">
        <f>IF($B8="","",ROUND(($K8/'1. Rules &amp; Rates'!$C$9)*MIN($F8,'1. Rules &amp; Rates'!$C$14*$D8),0))</f>
        <v/>
      </c>
      <c r="P8" s="34">
        <f>IF($B8="","",MIN($L8,$M8,$N8,$O8))</f>
        <v/>
      </c>
      <c r="Q8" s="35">
        <f>IF($B8="","",MAX(0,$J8-$P8))</f>
        <v/>
      </c>
      <c r="R8" s="36">
        <f>IF($B8="","",IF('2. Employee Master'!$M8="No","Contract only. s.32 does not cover this person.","OSH Code s.32(1)(vi)"))</f>
        <v/>
      </c>
    </row>
    <row r="9">
      <c r="B9" s="17">
        <f>IF(OR('2. Employee Master'!$B9="",'2. Employee Master'!$E9=""),"",'2. Employee Master'!$B9)</f>
        <v/>
      </c>
      <c r="C9" s="17">
        <f>IF(OR('2. Employee Master'!$B9="",'2. Employee Master'!$E9=""),"",'2. Employee Master'!$C9)</f>
        <v/>
      </c>
      <c r="D9" s="29">
        <f>IF($B9="","",DATEDIF('2. Employee Master'!$D9,'2. Employee Master'!$E9,"Y"))</f>
        <v/>
      </c>
      <c r="E9" s="30">
        <f>IF($B9="","",ROUNDDOWN('2. Employee Master'!$F9/'1. Rules &amp; Rates'!$C$6,0))</f>
        <v/>
      </c>
      <c r="F9" s="30">
        <f>IF($B9="","",MAX(0,'2. Employee Master'!$K9+$E9-'2. Employee Master'!$L9))</f>
        <v/>
      </c>
      <c r="G9" s="31">
        <f>IF($B9="","",IF('1. Rules &amp; Rates'!$C$10="Yes",MAX('2. Employee Master'!$G9+'2. Employee Master'!$H9,'1. Rules &amp; Rates'!$C$11*'2. Employee Master'!$J9),'2. Employee Master'!$G9+'2. Employee Master'!$H9))</f>
        <v/>
      </c>
      <c r="H9" s="17">
        <f>IF($B9="","",IF(AND('1. Rules &amp; Rates'!$C$10="Yes",'1. Rules &amp; Rates'!$C$11*'2. Employee Master'!$J9&gt;'2. Employee Master'!$G9+'2. Employee Master'!$H9),"Yes, to "&amp;TEXT('1. Rules &amp; Rates'!$C$11,"0%")&amp;" of pay","No"))</f>
        <v/>
      </c>
      <c r="I9" s="32">
        <f>IF($B9="","",$G9/'1. Rules &amp; Rates'!$C$9)</f>
        <v/>
      </c>
      <c r="J9" s="33">
        <f>IF($B9="","",ROUND($I9*$F9,0))</f>
        <v/>
      </c>
      <c r="K9" s="31">
        <f>IF($B9="","",'2. Employee Master'!$G9+'2. Employee Master'!$H9+'2. Employee Master'!$I9)</f>
        <v/>
      </c>
      <c r="L9" s="31">
        <f>IF($B9="","",MAX(0,'1. Rules &amp; Rates'!$C$12-'2. Employee Master'!$N9))</f>
        <v/>
      </c>
      <c r="M9" s="31">
        <f>IF($B9="","",$J9)</f>
        <v/>
      </c>
      <c r="N9" s="31">
        <f>IF($B9="","",ROUND($K9*'1. Rules &amp; Rates'!$C$13,0))</f>
        <v/>
      </c>
      <c r="O9" s="31">
        <f>IF($B9="","",ROUND(($K9/'1. Rules &amp; Rates'!$C$9)*MIN($F9,'1. Rules &amp; Rates'!$C$14*$D9),0))</f>
        <v/>
      </c>
      <c r="P9" s="34">
        <f>IF($B9="","",MIN($L9,$M9,$N9,$O9))</f>
        <v/>
      </c>
      <c r="Q9" s="35">
        <f>IF($B9="","",MAX(0,$J9-$P9))</f>
        <v/>
      </c>
      <c r="R9" s="36">
        <f>IF($B9="","",IF('2. Employee Master'!$M9="No","Contract only. s.32 does not cover this person.","OSH Code s.32(1)(vi)"))</f>
        <v/>
      </c>
    </row>
    <row r="10">
      <c r="B10" s="17">
        <f>IF(OR('2. Employee Master'!$B10="",'2. Employee Master'!$E10=""),"",'2. Employee Master'!$B10)</f>
        <v/>
      </c>
      <c r="C10" s="17">
        <f>IF(OR('2. Employee Master'!$B10="",'2. Employee Master'!$E10=""),"",'2. Employee Master'!$C10)</f>
        <v/>
      </c>
      <c r="D10" s="29">
        <f>IF($B10="","",DATEDIF('2. Employee Master'!$D10,'2. Employee Master'!$E10,"Y"))</f>
        <v/>
      </c>
      <c r="E10" s="30">
        <f>IF($B10="","",ROUNDDOWN('2. Employee Master'!$F10/'1. Rules &amp; Rates'!$C$6,0))</f>
        <v/>
      </c>
      <c r="F10" s="30">
        <f>IF($B10="","",MAX(0,'2. Employee Master'!$K10+$E10-'2. Employee Master'!$L10))</f>
        <v/>
      </c>
      <c r="G10" s="31">
        <f>IF($B10="","",IF('1. Rules &amp; Rates'!$C$10="Yes",MAX('2. Employee Master'!$G10+'2. Employee Master'!$H10,'1. Rules &amp; Rates'!$C$11*'2. Employee Master'!$J10),'2. Employee Master'!$G10+'2. Employee Master'!$H10))</f>
        <v/>
      </c>
      <c r="H10" s="17">
        <f>IF($B10="","",IF(AND('1. Rules &amp; Rates'!$C$10="Yes",'1. Rules &amp; Rates'!$C$11*'2. Employee Master'!$J10&gt;'2. Employee Master'!$G10+'2. Employee Master'!$H10),"Yes, to "&amp;TEXT('1. Rules &amp; Rates'!$C$11,"0%")&amp;" of pay","No"))</f>
        <v/>
      </c>
      <c r="I10" s="32">
        <f>IF($B10="","",$G10/'1. Rules &amp; Rates'!$C$9)</f>
        <v/>
      </c>
      <c r="J10" s="33">
        <f>IF($B10="","",ROUND($I10*$F10,0))</f>
        <v/>
      </c>
      <c r="K10" s="31">
        <f>IF($B10="","",'2. Employee Master'!$G10+'2. Employee Master'!$H10+'2. Employee Master'!$I10)</f>
        <v/>
      </c>
      <c r="L10" s="31">
        <f>IF($B10="","",MAX(0,'1. Rules &amp; Rates'!$C$12-'2. Employee Master'!$N10))</f>
        <v/>
      </c>
      <c r="M10" s="31">
        <f>IF($B10="","",$J10)</f>
        <v/>
      </c>
      <c r="N10" s="31">
        <f>IF($B10="","",ROUND($K10*'1. Rules &amp; Rates'!$C$13,0))</f>
        <v/>
      </c>
      <c r="O10" s="31">
        <f>IF($B10="","",ROUND(($K10/'1. Rules &amp; Rates'!$C$9)*MIN($F10,'1. Rules &amp; Rates'!$C$14*$D10),0))</f>
        <v/>
      </c>
      <c r="P10" s="34">
        <f>IF($B10="","",MIN($L10,$M10,$N10,$O10))</f>
        <v/>
      </c>
      <c r="Q10" s="35">
        <f>IF($B10="","",MAX(0,$J10-$P10))</f>
        <v/>
      </c>
      <c r="R10" s="36">
        <f>IF($B10="","",IF('2. Employee Master'!$M10="No","Contract only. s.32 does not cover this person.","OSH Code s.32(1)(vi)"))</f>
        <v/>
      </c>
    </row>
    <row r="11">
      <c r="B11" s="17">
        <f>IF(OR('2. Employee Master'!$B11="",'2. Employee Master'!$E11=""),"",'2. Employee Master'!$B11)</f>
        <v/>
      </c>
      <c r="C11" s="17">
        <f>IF(OR('2. Employee Master'!$B11="",'2. Employee Master'!$E11=""),"",'2. Employee Master'!$C11)</f>
        <v/>
      </c>
      <c r="D11" s="29">
        <f>IF($B11="","",DATEDIF('2. Employee Master'!$D11,'2. Employee Master'!$E11,"Y"))</f>
        <v/>
      </c>
      <c r="E11" s="30">
        <f>IF($B11="","",ROUNDDOWN('2. Employee Master'!$F11/'1. Rules &amp; Rates'!$C$6,0))</f>
        <v/>
      </c>
      <c r="F11" s="30">
        <f>IF($B11="","",MAX(0,'2. Employee Master'!$K11+$E11-'2. Employee Master'!$L11))</f>
        <v/>
      </c>
      <c r="G11" s="31">
        <f>IF($B11="","",IF('1. Rules &amp; Rates'!$C$10="Yes",MAX('2. Employee Master'!$G11+'2. Employee Master'!$H11,'1. Rules &amp; Rates'!$C$11*'2. Employee Master'!$J11),'2. Employee Master'!$G11+'2. Employee Master'!$H11))</f>
        <v/>
      </c>
      <c r="H11" s="17">
        <f>IF($B11="","",IF(AND('1. Rules &amp; Rates'!$C$10="Yes",'1. Rules &amp; Rates'!$C$11*'2. Employee Master'!$J11&gt;'2. Employee Master'!$G11+'2. Employee Master'!$H11),"Yes, to "&amp;TEXT('1. Rules &amp; Rates'!$C$11,"0%")&amp;" of pay","No"))</f>
        <v/>
      </c>
      <c r="I11" s="32">
        <f>IF($B11="","",$G11/'1. Rules &amp; Rates'!$C$9)</f>
        <v/>
      </c>
      <c r="J11" s="33">
        <f>IF($B11="","",ROUND($I11*$F11,0))</f>
        <v/>
      </c>
      <c r="K11" s="31">
        <f>IF($B11="","",'2. Employee Master'!$G11+'2. Employee Master'!$H11+'2. Employee Master'!$I11)</f>
        <v/>
      </c>
      <c r="L11" s="31">
        <f>IF($B11="","",MAX(0,'1. Rules &amp; Rates'!$C$12-'2. Employee Master'!$N11))</f>
        <v/>
      </c>
      <c r="M11" s="31">
        <f>IF($B11="","",$J11)</f>
        <v/>
      </c>
      <c r="N11" s="31">
        <f>IF($B11="","",ROUND($K11*'1. Rules &amp; Rates'!$C$13,0))</f>
        <v/>
      </c>
      <c r="O11" s="31">
        <f>IF($B11="","",ROUND(($K11/'1. Rules &amp; Rates'!$C$9)*MIN($F11,'1. Rules &amp; Rates'!$C$14*$D11),0))</f>
        <v/>
      </c>
      <c r="P11" s="34">
        <f>IF($B11="","",MIN($L11,$M11,$N11,$O11))</f>
        <v/>
      </c>
      <c r="Q11" s="35">
        <f>IF($B11="","",MAX(0,$J11-$P11))</f>
        <v/>
      </c>
      <c r="R11" s="36">
        <f>IF($B11="","",IF('2. Employee Master'!$M11="No","Contract only. s.32 does not cover this person.","OSH Code s.32(1)(vi)"))</f>
        <v/>
      </c>
    </row>
    <row r="12">
      <c r="B12" s="17">
        <f>IF(OR('2. Employee Master'!$B12="",'2. Employee Master'!$E12=""),"",'2. Employee Master'!$B12)</f>
        <v/>
      </c>
      <c r="C12" s="17">
        <f>IF(OR('2. Employee Master'!$B12="",'2. Employee Master'!$E12=""),"",'2. Employee Master'!$C12)</f>
        <v/>
      </c>
      <c r="D12" s="29">
        <f>IF($B12="","",DATEDIF('2. Employee Master'!$D12,'2. Employee Master'!$E12,"Y"))</f>
        <v/>
      </c>
      <c r="E12" s="30">
        <f>IF($B12="","",ROUNDDOWN('2. Employee Master'!$F12/'1. Rules &amp; Rates'!$C$6,0))</f>
        <v/>
      </c>
      <c r="F12" s="30">
        <f>IF($B12="","",MAX(0,'2. Employee Master'!$K12+$E12-'2. Employee Master'!$L12))</f>
        <v/>
      </c>
      <c r="G12" s="31">
        <f>IF($B12="","",IF('1. Rules &amp; Rates'!$C$10="Yes",MAX('2. Employee Master'!$G12+'2. Employee Master'!$H12,'1. Rules &amp; Rates'!$C$11*'2. Employee Master'!$J12),'2. Employee Master'!$G12+'2. Employee Master'!$H12))</f>
        <v/>
      </c>
      <c r="H12" s="17">
        <f>IF($B12="","",IF(AND('1. Rules &amp; Rates'!$C$10="Yes",'1. Rules &amp; Rates'!$C$11*'2. Employee Master'!$J12&gt;'2. Employee Master'!$G12+'2. Employee Master'!$H12),"Yes, to "&amp;TEXT('1. Rules &amp; Rates'!$C$11,"0%")&amp;" of pay","No"))</f>
        <v/>
      </c>
      <c r="I12" s="32">
        <f>IF($B12="","",$G12/'1. Rules &amp; Rates'!$C$9)</f>
        <v/>
      </c>
      <c r="J12" s="33">
        <f>IF($B12="","",ROUND($I12*$F12,0))</f>
        <v/>
      </c>
      <c r="K12" s="31">
        <f>IF($B12="","",'2. Employee Master'!$G12+'2. Employee Master'!$H12+'2. Employee Master'!$I12)</f>
        <v/>
      </c>
      <c r="L12" s="31">
        <f>IF($B12="","",MAX(0,'1. Rules &amp; Rates'!$C$12-'2. Employee Master'!$N12))</f>
        <v/>
      </c>
      <c r="M12" s="31">
        <f>IF($B12="","",$J12)</f>
        <v/>
      </c>
      <c r="N12" s="31">
        <f>IF($B12="","",ROUND($K12*'1. Rules &amp; Rates'!$C$13,0))</f>
        <v/>
      </c>
      <c r="O12" s="31">
        <f>IF($B12="","",ROUND(($K12/'1. Rules &amp; Rates'!$C$9)*MIN($F12,'1. Rules &amp; Rates'!$C$14*$D12),0))</f>
        <v/>
      </c>
      <c r="P12" s="34">
        <f>IF($B12="","",MIN($L12,$M12,$N12,$O12))</f>
        <v/>
      </c>
      <c r="Q12" s="35">
        <f>IF($B12="","",MAX(0,$J12-$P12))</f>
        <v/>
      </c>
      <c r="R12" s="36">
        <f>IF($B12="","",IF('2. Employee Master'!$M12="No","Contract only. s.32 does not cover this person.","OSH Code s.32(1)(vi)"))</f>
        <v/>
      </c>
    </row>
    <row r="13">
      <c r="B13" s="17">
        <f>IF(OR('2. Employee Master'!$B13="",'2. Employee Master'!$E13=""),"",'2. Employee Master'!$B13)</f>
        <v/>
      </c>
      <c r="C13" s="17">
        <f>IF(OR('2. Employee Master'!$B13="",'2. Employee Master'!$E13=""),"",'2. Employee Master'!$C13)</f>
        <v/>
      </c>
      <c r="D13" s="29">
        <f>IF($B13="","",DATEDIF('2. Employee Master'!$D13,'2. Employee Master'!$E13,"Y"))</f>
        <v/>
      </c>
      <c r="E13" s="30">
        <f>IF($B13="","",ROUNDDOWN('2. Employee Master'!$F13/'1. Rules &amp; Rates'!$C$6,0))</f>
        <v/>
      </c>
      <c r="F13" s="30">
        <f>IF($B13="","",MAX(0,'2. Employee Master'!$K13+$E13-'2. Employee Master'!$L13))</f>
        <v/>
      </c>
      <c r="G13" s="31">
        <f>IF($B13="","",IF('1. Rules &amp; Rates'!$C$10="Yes",MAX('2. Employee Master'!$G13+'2. Employee Master'!$H13,'1. Rules &amp; Rates'!$C$11*'2. Employee Master'!$J13),'2. Employee Master'!$G13+'2. Employee Master'!$H13))</f>
        <v/>
      </c>
      <c r="H13" s="17">
        <f>IF($B13="","",IF(AND('1. Rules &amp; Rates'!$C$10="Yes",'1. Rules &amp; Rates'!$C$11*'2. Employee Master'!$J13&gt;'2. Employee Master'!$G13+'2. Employee Master'!$H13),"Yes, to "&amp;TEXT('1. Rules &amp; Rates'!$C$11,"0%")&amp;" of pay","No"))</f>
        <v/>
      </c>
      <c r="I13" s="32">
        <f>IF($B13="","",$G13/'1. Rules &amp; Rates'!$C$9)</f>
        <v/>
      </c>
      <c r="J13" s="33">
        <f>IF($B13="","",ROUND($I13*$F13,0))</f>
        <v/>
      </c>
      <c r="K13" s="31">
        <f>IF($B13="","",'2. Employee Master'!$G13+'2. Employee Master'!$H13+'2. Employee Master'!$I13)</f>
        <v/>
      </c>
      <c r="L13" s="31">
        <f>IF($B13="","",MAX(0,'1. Rules &amp; Rates'!$C$12-'2. Employee Master'!$N13))</f>
        <v/>
      </c>
      <c r="M13" s="31">
        <f>IF($B13="","",$J13)</f>
        <v/>
      </c>
      <c r="N13" s="31">
        <f>IF($B13="","",ROUND($K13*'1. Rules &amp; Rates'!$C$13,0))</f>
        <v/>
      </c>
      <c r="O13" s="31">
        <f>IF($B13="","",ROUND(($K13/'1. Rules &amp; Rates'!$C$9)*MIN($F13,'1. Rules &amp; Rates'!$C$14*$D13),0))</f>
        <v/>
      </c>
      <c r="P13" s="34">
        <f>IF($B13="","",MIN($L13,$M13,$N13,$O13))</f>
        <v/>
      </c>
      <c r="Q13" s="35">
        <f>IF($B13="","",MAX(0,$J13-$P13))</f>
        <v/>
      </c>
      <c r="R13" s="36">
        <f>IF($B13="","",IF('2. Employee Master'!$M13="No","Contract only. s.32 does not cover this person.","OSH Code s.32(1)(vi)"))</f>
        <v/>
      </c>
    </row>
    <row r="14">
      <c r="B14" s="17">
        <f>IF(OR('2. Employee Master'!$B14="",'2. Employee Master'!$E14=""),"",'2. Employee Master'!$B14)</f>
        <v/>
      </c>
      <c r="C14" s="17">
        <f>IF(OR('2. Employee Master'!$B14="",'2. Employee Master'!$E14=""),"",'2. Employee Master'!$C14)</f>
        <v/>
      </c>
      <c r="D14" s="29">
        <f>IF($B14="","",DATEDIF('2. Employee Master'!$D14,'2. Employee Master'!$E14,"Y"))</f>
        <v/>
      </c>
      <c r="E14" s="30">
        <f>IF($B14="","",ROUNDDOWN('2. Employee Master'!$F14/'1. Rules &amp; Rates'!$C$6,0))</f>
        <v/>
      </c>
      <c r="F14" s="30">
        <f>IF($B14="","",MAX(0,'2. Employee Master'!$K14+$E14-'2. Employee Master'!$L14))</f>
        <v/>
      </c>
      <c r="G14" s="31">
        <f>IF($B14="","",IF('1. Rules &amp; Rates'!$C$10="Yes",MAX('2. Employee Master'!$G14+'2. Employee Master'!$H14,'1. Rules &amp; Rates'!$C$11*'2. Employee Master'!$J14),'2. Employee Master'!$G14+'2. Employee Master'!$H14))</f>
        <v/>
      </c>
      <c r="H14" s="17">
        <f>IF($B14="","",IF(AND('1. Rules &amp; Rates'!$C$10="Yes",'1. Rules &amp; Rates'!$C$11*'2. Employee Master'!$J14&gt;'2. Employee Master'!$G14+'2. Employee Master'!$H14),"Yes, to "&amp;TEXT('1. Rules &amp; Rates'!$C$11,"0%")&amp;" of pay","No"))</f>
        <v/>
      </c>
      <c r="I14" s="32">
        <f>IF($B14="","",$G14/'1. Rules &amp; Rates'!$C$9)</f>
        <v/>
      </c>
      <c r="J14" s="33">
        <f>IF($B14="","",ROUND($I14*$F14,0))</f>
        <v/>
      </c>
      <c r="K14" s="31">
        <f>IF($B14="","",'2. Employee Master'!$G14+'2. Employee Master'!$H14+'2. Employee Master'!$I14)</f>
        <v/>
      </c>
      <c r="L14" s="31">
        <f>IF($B14="","",MAX(0,'1. Rules &amp; Rates'!$C$12-'2. Employee Master'!$N14))</f>
        <v/>
      </c>
      <c r="M14" s="31">
        <f>IF($B14="","",$J14)</f>
        <v/>
      </c>
      <c r="N14" s="31">
        <f>IF($B14="","",ROUND($K14*'1. Rules &amp; Rates'!$C$13,0))</f>
        <v/>
      </c>
      <c r="O14" s="31">
        <f>IF($B14="","",ROUND(($K14/'1. Rules &amp; Rates'!$C$9)*MIN($F14,'1. Rules &amp; Rates'!$C$14*$D14),0))</f>
        <v/>
      </c>
      <c r="P14" s="34">
        <f>IF($B14="","",MIN($L14,$M14,$N14,$O14))</f>
        <v/>
      </c>
      <c r="Q14" s="35">
        <f>IF($B14="","",MAX(0,$J14-$P14))</f>
        <v/>
      </c>
      <c r="R14" s="36">
        <f>IF($B14="","",IF('2. Employee Master'!$M14="No","Contract only. s.32 does not cover this person.","OSH Code s.32(1)(vi)"))</f>
        <v/>
      </c>
    </row>
    <row r="15">
      <c r="B15" s="17">
        <f>IF(OR('2. Employee Master'!$B15="",'2. Employee Master'!$E15=""),"",'2. Employee Master'!$B15)</f>
        <v/>
      </c>
      <c r="C15" s="17">
        <f>IF(OR('2. Employee Master'!$B15="",'2. Employee Master'!$E15=""),"",'2. Employee Master'!$C15)</f>
        <v/>
      </c>
      <c r="D15" s="29">
        <f>IF($B15="","",DATEDIF('2. Employee Master'!$D15,'2. Employee Master'!$E15,"Y"))</f>
        <v/>
      </c>
      <c r="E15" s="30">
        <f>IF($B15="","",ROUNDDOWN('2. Employee Master'!$F15/'1. Rules &amp; Rates'!$C$6,0))</f>
        <v/>
      </c>
      <c r="F15" s="30">
        <f>IF($B15="","",MAX(0,'2. Employee Master'!$K15+$E15-'2. Employee Master'!$L15))</f>
        <v/>
      </c>
      <c r="G15" s="31">
        <f>IF($B15="","",IF('1. Rules &amp; Rates'!$C$10="Yes",MAX('2. Employee Master'!$G15+'2. Employee Master'!$H15,'1. Rules &amp; Rates'!$C$11*'2. Employee Master'!$J15),'2. Employee Master'!$G15+'2. Employee Master'!$H15))</f>
        <v/>
      </c>
      <c r="H15" s="17">
        <f>IF($B15="","",IF(AND('1. Rules &amp; Rates'!$C$10="Yes",'1. Rules &amp; Rates'!$C$11*'2. Employee Master'!$J15&gt;'2. Employee Master'!$G15+'2. Employee Master'!$H15),"Yes, to "&amp;TEXT('1. Rules &amp; Rates'!$C$11,"0%")&amp;" of pay","No"))</f>
        <v/>
      </c>
      <c r="I15" s="32">
        <f>IF($B15="","",$G15/'1. Rules &amp; Rates'!$C$9)</f>
        <v/>
      </c>
      <c r="J15" s="33">
        <f>IF($B15="","",ROUND($I15*$F15,0))</f>
        <v/>
      </c>
      <c r="K15" s="31">
        <f>IF($B15="","",'2. Employee Master'!$G15+'2. Employee Master'!$H15+'2. Employee Master'!$I15)</f>
        <v/>
      </c>
      <c r="L15" s="31">
        <f>IF($B15="","",MAX(0,'1. Rules &amp; Rates'!$C$12-'2. Employee Master'!$N15))</f>
        <v/>
      </c>
      <c r="M15" s="31">
        <f>IF($B15="","",$J15)</f>
        <v/>
      </c>
      <c r="N15" s="31">
        <f>IF($B15="","",ROUND($K15*'1. Rules &amp; Rates'!$C$13,0))</f>
        <v/>
      </c>
      <c r="O15" s="31">
        <f>IF($B15="","",ROUND(($K15/'1. Rules &amp; Rates'!$C$9)*MIN($F15,'1. Rules &amp; Rates'!$C$14*$D15),0))</f>
        <v/>
      </c>
      <c r="P15" s="34">
        <f>IF($B15="","",MIN($L15,$M15,$N15,$O15))</f>
        <v/>
      </c>
      <c r="Q15" s="35">
        <f>IF($B15="","",MAX(0,$J15-$P15))</f>
        <v/>
      </c>
      <c r="R15" s="36">
        <f>IF($B15="","",IF('2. Employee Master'!$M15="No","Contract only. s.32 does not cover this person.","OSH Code s.32(1)(vi)"))</f>
        <v/>
      </c>
    </row>
    <row r="16">
      <c r="B16" s="17">
        <f>IF(OR('2. Employee Master'!$B16="",'2. Employee Master'!$E16=""),"",'2. Employee Master'!$B16)</f>
        <v/>
      </c>
      <c r="C16" s="17">
        <f>IF(OR('2. Employee Master'!$B16="",'2. Employee Master'!$E16=""),"",'2. Employee Master'!$C16)</f>
        <v/>
      </c>
      <c r="D16" s="29">
        <f>IF($B16="","",DATEDIF('2. Employee Master'!$D16,'2. Employee Master'!$E16,"Y"))</f>
        <v/>
      </c>
      <c r="E16" s="30">
        <f>IF($B16="","",ROUNDDOWN('2. Employee Master'!$F16/'1. Rules &amp; Rates'!$C$6,0))</f>
        <v/>
      </c>
      <c r="F16" s="30">
        <f>IF($B16="","",MAX(0,'2. Employee Master'!$K16+$E16-'2. Employee Master'!$L16))</f>
        <v/>
      </c>
      <c r="G16" s="31">
        <f>IF($B16="","",IF('1. Rules &amp; Rates'!$C$10="Yes",MAX('2. Employee Master'!$G16+'2. Employee Master'!$H16,'1. Rules &amp; Rates'!$C$11*'2. Employee Master'!$J16),'2. Employee Master'!$G16+'2. Employee Master'!$H16))</f>
        <v/>
      </c>
      <c r="H16" s="17">
        <f>IF($B16="","",IF(AND('1. Rules &amp; Rates'!$C$10="Yes",'1. Rules &amp; Rates'!$C$11*'2. Employee Master'!$J16&gt;'2. Employee Master'!$G16+'2. Employee Master'!$H16),"Yes, to "&amp;TEXT('1. Rules &amp; Rates'!$C$11,"0%")&amp;" of pay","No"))</f>
        <v/>
      </c>
      <c r="I16" s="32">
        <f>IF($B16="","",$G16/'1. Rules &amp; Rates'!$C$9)</f>
        <v/>
      </c>
      <c r="J16" s="33">
        <f>IF($B16="","",ROUND($I16*$F16,0))</f>
        <v/>
      </c>
      <c r="K16" s="31">
        <f>IF($B16="","",'2. Employee Master'!$G16+'2. Employee Master'!$H16+'2. Employee Master'!$I16)</f>
        <v/>
      </c>
      <c r="L16" s="31">
        <f>IF($B16="","",MAX(0,'1. Rules &amp; Rates'!$C$12-'2. Employee Master'!$N16))</f>
        <v/>
      </c>
      <c r="M16" s="31">
        <f>IF($B16="","",$J16)</f>
        <v/>
      </c>
      <c r="N16" s="31">
        <f>IF($B16="","",ROUND($K16*'1. Rules &amp; Rates'!$C$13,0))</f>
        <v/>
      </c>
      <c r="O16" s="31">
        <f>IF($B16="","",ROUND(($K16/'1. Rules &amp; Rates'!$C$9)*MIN($F16,'1. Rules &amp; Rates'!$C$14*$D16),0))</f>
        <v/>
      </c>
      <c r="P16" s="34">
        <f>IF($B16="","",MIN($L16,$M16,$N16,$O16))</f>
        <v/>
      </c>
      <c r="Q16" s="35">
        <f>IF($B16="","",MAX(0,$J16-$P16))</f>
        <v/>
      </c>
      <c r="R16" s="36">
        <f>IF($B16="","",IF('2. Employee Master'!$M16="No","Contract only. s.32 does not cover this person.","OSH Code s.32(1)(vi)"))</f>
        <v/>
      </c>
    </row>
    <row r="17">
      <c r="B17" s="17">
        <f>IF(OR('2. Employee Master'!$B17="",'2. Employee Master'!$E17=""),"",'2. Employee Master'!$B17)</f>
        <v/>
      </c>
      <c r="C17" s="17">
        <f>IF(OR('2. Employee Master'!$B17="",'2. Employee Master'!$E17=""),"",'2. Employee Master'!$C17)</f>
        <v/>
      </c>
      <c r="D17" s="29">
        <f>IF($B17="","",DATEDIF('2. Employee Master'!$D17,'2. Employee Master'!$E17,"Y"))</f>
        <v/>
      </c>
      <c r="E17" s="30">
        <f>IF($B17="","",ROUNDDOWN('2. Employee Master'!$F17/'1. Rules &amp; Rates'!$C$6,0))</f>
        <v/>
      </c>
      <c r="F17" s="30">
        <f>IF($B17="","",MAX(0,'2. Employee Master'!$K17+$E17-'2. Employee Master'!$L17))</f>
        <v/>
      </c>
      <c r="G17" s="31">
        <f>IF($B17="","",IF('1. Rules &amp; Rates'!$C$10="Yes",MAX('2. Employee Master'!$G17+'2. Employee Master'!$H17,'1. Rules &amp; Rates'!$C$11*'2. Employee Master'!$J17),'2. Employee Master'!$G17+'2. Employee Master'!$H17))</f>
        <v/>
      </c>
      <c r="H17" s="17">
        <f>IF($B17="","",IF(AND('1. Rules &amp; Rates'!$C$10="Yes",'1. Rules &amp; Rates'!$C$11*'2. Employee Master'!$J17&gt;'2. Employee Master'!$G17+'2. Employee Master'!$H17),"Yes, to "&amp;TEXT('1. Rules &amp; Rates'!$C$11,"0%")&amp;" of pay","No"))</f>
        <v/>
      </c>
      <c r="I17" s="32">
        <f>IF($B17="","",$G17/'1. Rules &amp; Rates'!$C$9)</f>
        <v/>
      </c>
      <c r="J17" s="33">
        <f>IF($B17="","",ROUND($I17*$F17,0))</f>
        <v/>
      </c>
      <c r="K17" s="31">
        <f>IF($B17="","",'2. Employee Master'!$G17+'2. Employee Master'!$H17+'2. Employee Master'!$I17)</f>
        <v/>
      </c>
      <c r="L17" s="31">
        <f>IF($B17="","",MAX(0,'1. Rules &amp; Rates'!$C$12-'2. Employee Master'!$N17))</f>
        <v/>
      </c>
      <c r="M17" s="31">
        <f>IF($B17="","",$J17)</f>
        <v/>
      </c>
      <c r="N17" s="31">
        <f>IF($B17="","",ROUND($K17*'1. Rules &amp; Rates'!$C$13,0))</f>
        <v/>
      </c>
      <c r="O17" s="31">
        <f>IF($B17="","",ROUND(($K17/'1. Rules &amp; Rates'!$C$9)*MIN($F17,'1. Rules &amp; Rates'!$C$14*$D17),0))</f>
        <v/>
      </c>
      <c r="P17" s="34">
        <f>IF($B17="","",MIN($L17,$M17,$N17,$O17))</f>
        <v/>
      </c>
      <c r="Q17" s="35">
        <f>IF($B17="","",MAX(0,$J17-$P17))</f>
        <v/>
      </c>
      <c r="R17" s="36">
        <f>IF($B17="","",IF('2. Employee Master'!$M17="No","Contract only. s.32 does not cover this person.","OSH Code s.32(1)(vi)"))</f>
        <v/>
      </c>
    </row>
    <row r="18">
      <c r="B18" s="17">
        <f>IF(OR('2. Employee Master'!$B18="",'2. Employee Master'!$E18=""),"",'2. Employee Master'!$B18)</f>
        <v/>
      </c>
      <c r="C18" s="17">
        <f>IF(OR('2. Employee Master'!$B18="",'2. Employee Master'!$E18=""),"",'2. Employee Master'!$C18)</f>
        <v/>
      </c>
      <c r="D18" s="29">
        <f>IF($B18="","",DATEDIF('2. Employee Master'!$D18,'2. Employee Master'!$E18,"Y"))</f>
        <v/>
      </c>
      <c r="E18" s="30">
        <f>IF($B18="","",ROUNDDOWN('2. Employee Master'!$F18/'1. Rules &amp; Rates'!$C$6,0))</f>
        <v/>
      </c>
      <c r="F18" s="30">
        <f>IF($B18="","",MAX(0,'2. Employee Master'!$K18+$E18-'2. Employee Master'!$L18))</f>
        <v/>
      </c>
      <c r="G18" s="31">
        <f>IF($B18="","",IF('1. Rules &amp; Rates'!$C$10="Yes",MAX('2. Employee Master'!$G18+'2. Employee Master'!$H18,'1. Rules &amp; Rates'!$C$11*'2. Employee Master'!$J18),'2. Employee Master'!$G18+'2. Employee Master'!$H18))</f>
        <v/>
      </c>
      <c r="H18" s="17">
        <f>IF($B18="","",IF(AND('1. Rules &amp; Rates'!$C$10="Yes",'1. Rules &amp; Rates'!$C$11*'2. Employee Master'!$J18&gt;'2. Employee Master'!$G18+'2. Employee Master'!$H18),"Yes, to "&amp;TEXT('1. Rules &amp; Rates'!$C$11,"0%")&amp;" of pay","No"))</f>
        <v/>
      </c>
      <c r="I18" s="32">
        <f>IF($B18="","",$G18/'1. Rules &amp; Rates'!$C$9)</f>
        <v/>
      </c>
      <c r="J18" s="33">
        <f>IF($B18="","",ROUND($I18*$F18,0))</f>
        <v/>
      </c>
      <c r="K18" s="31">
        <f>IF($B18="","",'2. Employee Master'!$G18+'2. Employee Master'!$H18+'2. Employee Master'!$I18)</f>
        <v/>
      </c>
      <c r="L18" s="31">
        <f>IF($B18="","",MAX(0,'1. Rules &amp; Rates'!$C$12-'2. Employee Master'!$N18))</f>
        <v/>
      </c>
      <c r="M18" s="31">
        <f>IF($B18="","",$J18)</f>
        <v/>
      </c>
      <c r="N18" s="31">
        <f>IF($B18="","",ROUND($K18*'1. Rules &amp; Rates'!$C$13,0))</f>
        <v/>
      </c>
      <c r="O18" s="31">
        <f>IF($B18="","",ROUND(($K18/'1. Rules &amp; Rates'!$C$9)*MIN($F18,'1. Rules &amp; Rates'!$C$14*$D18),0))</f>
        <v/>
      </c>
      <c r="P18" s="34">
        <f>IF($B18="","",MIN($L18,$M18,$N18,$O18))</f>
        <v/>
      </c>
      <c r="Q18" s="35">
        <f>IF($B18="","",MAX(0,$J18-$P18))</f>
        <v/>
      </c>
      <c r="R18" s="36">
        <f>IF($B18="","",IF('2. Employee Master'!$M18="No","Contract only. s.32 does not cover this person.","OSH Code s.32(1)(vi)"))</f>
        <v/>
      </c>
    </row>
    <row r="19">
      <c r="B19" s="17">
        <f>IF(OR('2. Employee Master'!$B19="",'2. Employee Master'!$E19=""),"",'2. Employee Master'!$B19)</f>
        <v/>
      </c>
      <c r="C19" s="17">
        <f>IF(OR('2. Employee Master'!$B19="",'2. Employee Master'!$E19=""),"",'2. Employee Master'!$C19)</f>
        <v/>
      </c>
      <c r="D19" s="29">
        <f>IF($B19="","",DATEDIF('2. Employee Master'!$D19,'2. Employee Master'!$E19,"Y"))</f>
        <v/>
      </c>
      <c r="E19" s="30">
        <f>IF($B19="","",ROUNDDOWN('2. Employee Master'!$F19/'1. Rules &amp; Rates'!$C$6,0))</f>
        <v/>
      </c>
      <c r="F19" s="30">
        <f>IF($B19="","",MAX(0,'2. Employee Master'!$K19+$E19-'2. Employee Master'!$L19))</f>
        <v/>
      </c>
      <c r="G19" s="31">
        <f>IF($B19="","",IF('1. Rules &amp; Rates'!$C$10="Yes",MAX('2. Employee Master'!$G19+'2. Employee Master'!$H19,'1. Rules &amp; Rates'!$C$11*'2. Employee Master'!$J19),'2. Employee Master'!$G19+'2. Employee Master'!$H19))</f>
        <v/>
      </c>
      <c r="H19" s="17">
        <f>IF($B19="","",IF(AND('1. Rules &amp; Rates'!$C$10="Yes",'1. Rules &amp; Rates'!$C$11*'2. Employee Master'!$J19&gt;'2. Employee Master'!$G19+'2. Employee Master'!$H19),"Yes, to "&amp;TEXT('1. Rules &amp; Rates'!$C$11,"0%")&amp;" of pay","No"))</f>
        <v/>
      </c>
      <c r="I19" s="32">
        <f>IF($B19="","",$G19/'1. Rules &amp; Rates'!$C$9)</f>
        <v/>
      </c>
      <c r="J19" s="33">
        <f>IF($B19="","",ROUND($I19*$F19,0))</f>
        <v/>
      </c>
      <c r="K19" s="31">
        <f>IF($B19="","",'2. Employee Master'!$G19+'2. Employee Master'!$H19+'2. Employee Master'!$I19)</f>
        <v/>
      </c>
      <c r="L19" s="31">
        <f>IF($B19="","",MAX(0,'1. Rules &amp; Rates'!$C$12-'2. Employee Master'!$N19))</f>
        <v/>
      </c>
      <c r="M19" s="31">
        <f>IF($B19="","",$J19)</f>
        <v/>
      </c>
      <c r="N19" s="31">
        <f>IF($B19="","",ROUND($K19*'1. Rules &amp; Rates'!$C$13,0))</f>
        <v/>
      </c>
      <c r="O19" s="31">
        <f>IF($B19="","",ROUND(($K19/'1. Rules &amp; Rates'!$C$9)*MIN($F19,'1. Rules &amp; Rates'!$C$14*$D19),0))</f>
        <v/>
      </c>
      <c r="P19" s="34">
        <f>IF($B19="","",MIN($L19,$M19,$N19,$O19))</f>
        <v/>
      </c>
      <c r="Q19" s="35">
        <f>IF($B19="","",MAX(0,$J19-$P19))</f>
        <v/>
      </c>
      <c r="R19" s="36">
        <f>IF($B19="","",IF('2. Employee Master'!$M19="No","Contract only. s.32 does not cover this person.","OSH Code s.32(1)(vi)"))</f>
        <v/>
      </c>
    </row>
    <row r="20">
      <c r="B20" s="17">
        <f>IF(OR('2. Employee Master'!$B20="",'2. Employee Master'!$E20=""),"",'2. Employee Master'!$B20)</f>
        <v/>
      </c>
      <c r="C20" s="17">
        <f>IF(OR('2. Employee Master'!$B20="",'2. Employee Master'!$E20=""),"",'2. Employee Master'!$C20)</f>
        <v/>
      </c>
      <c r="D20" s="29">
        <f>IF($B20="","",DATEDIF('2. Employee Master'!$D20,'2. Employee Master'!$E20,"Y"))</f>
        <v/>
      </c>
      <c r="E20" s="30">
        <f>IF($B20="","",ROUNDDOWN('2. Employee Master'!$F20/'1. Rules &amp; Rates'!$C$6,0))</f>
        <v/>
      </c>
      <c r="F20" s="30">
        <f>IF($B20="","",MAX(0,'2. Employee Master'!$K20+$E20-'2. Employee Master'!$L20))</f>
        <v/>
      </c>
      <c r="G20" s="31">
        <f>IF($B20="","",IF('1. Rules &amp; Rates'!$C$10="Yes",MAX('2. Employee Master'!$G20+'2. Employee Master'!$H20,'1. Rules &amp; Rates'!$C$11*'2. Employee Master'!$J20),'2. Employee Master'!$G20+'2. Employee Master'!$H20))</f>
        <v/>
      </c>
      <c r="H20" s="17">
        <f>IF($B20="","",IF(AND('1. Rules &amp; Rates'!$C$10="Yes",'1. Rules &amp; Rates'!$C$11*'2. Employee Master'!$J20&gt;'2. Employee Master'!$G20+'2. Employee Master'!$H20),"Yes, to "&amp;TEXT('1. Rules &amp; Rates'!$C$11,"0%")&amp;" of pay","No"))</f>
        <v/>
      </c>
      <c r="I20" s="32">
        <f>IF($B20="","",$G20/'1. Rules &amp; Rates'!$C$9)</f>
        <v/>
      </c>
      <c r="J20" s="33">
        <f>IF($B20="","",ROUND($I20*$F20,0))</f>
        <v/>
      </c>
      <c r="K20" s="31">
        <f>IF($B20="","",'2. Employee Master'!$G20+'2. Employee Master'!$H20+'2. Employee Master'!$I20)</f>
        <v/>
      </c>
      <c r="L20" s="31">
        <f>IF($B20="","",MAX(0,'1. Rules &amp; Rates'!$C$12-'2. Employee Master'!$N20))</f>
        <v/>
      </c>
      <c r="M20" s="31">
        <f>IF($B20="","",$J20)</f>
        <v/>
      </c>
      <c r="N20" s="31">
        <f>IF($B20="","",ROUND($K20*'1. Rules &amp; Rates'!$C$13,0))</f>
        <v/>
      </c>
      <c r="O20" s="31">
        <f>IF($B20="","",ROUND(($K20/'1. Rules &amp; Rates'!$C$9)*MIN($F20,'1. Rules &amp; Rates'!$C$14*$D20),0))</f>
        <v/>
      </c>
      <c r="P20" s="34">
        <f>IF($B20="","",MIN($L20,$M20,$N20,$O20))</f>
        <v/>
      </c>
      <c r="Q20" s="35">
        <f>IF($B20="","",MAX(0,$J20-$P20))</f>
        <v/>
      </c>
      <c r="R20" s="36">
        <f>IF($B20="","",IF('2. Employee Master'!$M20="No","Contract only. s.32 does not cover this person.","OSH Code s.32(1)(vi)"))</f>
        <v/>
      </c>
    </row>
    <row r="21">
      <c r="B21" s="17">
        <f>IF(OR('2. Employee Master'!$B21="",'2. Employee Master'!$E21=""),"",'2. Employee Master'!$B21)</f>
        <v/>
      </c>
      <c r="C21" s="17">
        <f>IF(OR('2. Employee Master'!$B21="",'2. Employee Master'!$E21=""),"",'2. Employee Master'!$C21)</f>
        <v/>
      </c>
      <c r="D21" s="29">
        <f>IF($B21="","",DATEDIF('2. Employee Master'!$D21,'2. Employee Master'!$E21,"Y"))</f>
        <v/>
      </c>
      <c r="E21" s="30">
        <f>IF($B21="","",ROUNDDOWN('2. Employee Master'!$F21/'1. Rules &amp; Rates'!$C$6,0))</f>
        <v/>
      </c>
      <c r="F21" s="30">
        <f>IF($B21="","",MAX(0,'2. Employee Master'!$K21+$E21-'2. Employee Master'!$L21))</f>
        <v/>
      </c>
      <c r="G21" s="31">
        <f>IF($B21="","",IF('1. Rules &amp; Rates'!$C$10="Yes",MAX('2. Employee Master'!$G21+'2. Employee Master'!$H21,'1. Rules &amp; Rates'!$C$11*'2. Employee Master'!$J21),'2. Employee Master'!$G21+'2. Employee Master'!$H21))</f>
        <v/>
      </c>
      <c r="H21" s="17">
        <f>IF($B21="","",IF(AND('1. Rules &amp; Rates'!$C$10="Yes",'1. Rules &amp; Rates'!$C$11*'2. Employee Master'!$J21&gt;'2. Employee Master'!$G21+'2. Employee Master'!$H21),"Yes, to "&amp;TEXT('1. Rules &amp; Rates'!$C$11,"0%")&amp;" of pay","No"))</f>
        <v/>
      </c>
      <c r="I21" s="32">
        <f>IF($B21="","",$G21/'1. Rules &amp; Rates'!$C$9)</f>
        <v/>
      </c>
      <c r="J21" s="33">
        <f>IF($B21="","",ROUND($I21*$F21,0))</f>
        <v/>
      </c>
      <c r="K21" s="31">
        <f>IF($B21="","",'2. Employee Master'!$G21+'2. Employee Master'!$H21+'2. Employee Master'!$I21)</f>
        <v/>
      </c>
      <c r="L21" s="31">
        <f>IF($B21="","",MAX(0,'1. Rules &amp; Rates'!$C$12-'2. Employee Master'!$N21))</f>
        <v/>
      </c>
      <c r="M21" s="31">
        <f>IF($B21="","",$J21)</f>
        <v/>
      </c>
      <c r="N21" s="31">
        <f>IF($B21="","",ROUND($K21*'1. Rules &amp; Rates'!$C$13,0))</f>
        <v/>
      </c>
      <c r="O21" s="31">
        <f>IF($B21="","",ROUND(($K21/'1. Rules &amp; Rates'!$C$9)*MIN($F21,'1. Rules &amp; Rates'!$C$14*$D21),0))</f>
        <v/>
      </c>
      <c r="P21" s="34">
        <f>IF($B21="","",MIN($L21,$M21,$N21,$O21))</f>
        <v/>
      </c>
      <c r="Q21" s="35">
        <f>IF($B21="","",MAX(0,$J21-$P21))</f>
        <v/>
      </c>
      <c r="R21" s="36">
        <f>IF($B21="","",IF('2. Employee Master'!$M21="No","Contract only. s.32 does not cover this person.","OSH Code s.32(1)(vi)"))</f>
        <v/>
      </c>
    </row>
    <row r="22">
      <c r="B22" s="17">
        <f>IF(OR('2. Employee Master'!$B22="",'2. Employee Master'!$E22=""),"",'2. Employee Master'!$B22)</f>
        <v/>
      </c>
      <c r="C22" s="17">
        <f>IF(OR('2. Employee Master'!$B22="",'2. Employee Master'!$E22=""),"",'2. Employee Master'!$C22)</f>
        <v/>
      </c>
      <c r="D22" s="29">
        <f>IF($B22="","",DATEDIF('2. Employee Master'!$D22,'2. Employee Master'!$E22,"Y"))</f>
        <v/>
      </c>
      <c r="E22" s="30">
        <f>IF($B22="","",ROUNDDOWN('2. Employee Master'!$F22/'1. Rules &amp; Rates'!$C$6,0))</f>
        <v/>
      </c>
      <c r="F22" s="30">
        <f>IF($B22="","",MAX(0,'2. Employee Master'!$K22+$E22-'2. Employee Master'!$L22))</f>
        <v/>
      </c>
      <c r="G22" s="31">
        <f>IF($B22="","",IF('1. Rules &amp; Rates'!$C$10="Yes",MAX('2. Employee Master'!$G22+'2. Employee Master'!$H22,'1. Rules &amp; Rates'!$C$11*'2. Employee Master'!$J22),'2. Employee Master'!$G22+'2. Employee Master'!$H22))</f>
        <v/>
      </c>
      <c r="H22" s="17">
        <f>IF($B22="","",IF(AND('1. Rules &amp; Rates'!$C$10="Yes",'1. Rules &amp; Rates'!$C$11*'2. Employee Master'!$J22&gt;'2. Employee Master'!$G22+'2. Employee Master'!$H22),"Yes, to "&amp;TEXT('1. Rules &amp; Rates'!$C$11,"0%")&amp;" of pay","No"))</f>
        <v/>
      </c>
      <c r="I22" s="32">
        <f>IF($B22="","",$G22/'1. Rules &amp; Rates'!$C$9)</f>
        <v/>
      </c>
      <c r="J22" s="33">
        <f>IF($B22="","",ROUND($I22*$F22,0))</f>
        <v/>
      </c>
      <c r="K22" s="31">
        <f>IF($B22="","",'2. Employee Master'!$G22+'2. Employee Master'!$H22+'2. Employee Master'!$I22)</f>
        <v/>
      </c>
      <c r="L22" s="31">
        <f>IF($B22="","",MAX(0,'1. Rules &amp; Rates'!$C$12-'2. Employee Master'!$N22))</f>
        <v/>
      </c>
      <c r="M22" s="31">
        <f>IF($B22="","",$J22)</f>
        <v/>
      </c>
      <c r="N22" s="31">
        <f>IF($B22="","",ROUND($K22*'1. Rules &amp; Rates'!$C$13,0))</f>
        <v/>
      </c>
      <c r="O22" s="31">
        <f>IF($B22="","",ROUND(($K22/'1. Rules &amp; Rates'!$C$9)*MIN($F22,'1. Rules &amp; Rates'!$C$14*$D22),0))</f>
        <v/>
      </c>
      <c r="P22" s="34">
        <f>IF($B22="","",MIN($L22,$M22,$N22,$O22))</f>
        <v/>
      </c>
      <c r="Q22" s="35">
        <f>IF($B22="","",MAX(0,$J22-$P22))</f>
        <v/>
      </c>
      <c r="R22" s="36">
        <f>IF($B22="","",IF('2. Employee Master'!$M22="No","Contract only. s.32 does not cover this person.","OSH Code s.32(1)(vi)"))</f>
        <v/>
      </c>
    </row>
    <row r="23">
      <c r="B23" s="17">
        <f>IF(OR('2. Employee Master'!$B23="",'2. Employee Master'!$E23=""),"",'2. Employee Master'!$B23)</f>
        <v/>
      </c>
      <c r="C23" s="17">
        <f>IF(OR('2. Employee Master'!$B23="",'2. Employee Master'!$E23=""),"",'2. Employee Master'!$C23)</f>
        <v/>
      </c>
      <c r="D23" s="29">
        <f>IF($B23="","",DATEDIF('2. Employee Master'!$D23,'2. Employee Master'!$E23,"Y"))</f>
        <v/>
      </c>
      <c r="E23" s="30">
        <f>IF($B23="","",ROUNDDOWN('2. Employee Master'!$F23/'1. Rules &amp; Rates'!$C$6,0))</f>
        <v/>
      </c>
      <c r="F23" s="30">
        <f>IF($B23="","",MAX(0,'2. Employee Master'!$K23+$E23-'2. Employee Master'!$L23))</f>
        <v/>
      </c>
      <c r="G23" s="31">
        <f>IF($B23="","",IF('1. Rules &amp; Rates'!$C$10="Yes",MAX('2. Employee Master'!$G23+'2. Employee Master'!$H23,'1. Rules &amp; Rates'!$C$11*'2. Employee Master'!$J23),'2. Employee Master'!$G23+'2. Employee Master'!$H23))</f>
        <v/>
      </c>
      <c r="H23" s="17">
        <f>IF($B23="","",IF(AND('1. Rules &amp; Rates'!$C$10="Yes",'1. Rules &amp; Rates'!$C$11*'2. Employee Master'!$J23&gt;'2. Employee Master'!$G23+'2. Employee Master'!$H23),"Yes, to "&amp;TEXT('1. Rules &amp; Rates'!$C$11,"0%")&amp;" of pay","No"))</f>
        <v/>
      </c>
      <c r="I23" s="32">
        <f>IF($B23="","",$G23/'1. Rules &amp; Rates'!$C$9)</f>
        <v/>
      </c>
      <c r="J23" s="33">
        <f>IF($B23="","",ROUND($I23*$F23,0))</f>
        <v/>
      </c>
      <c r="K23" s="31">
        <f>IF($B23="","",'2. Employee Master'!$G23+'2. Employee Master'!$H23+'2. Employee Master'!$I23)</f>
        <v/>
      </c>
      <c r="L23" s="31">
        <f>IF($B23="","",MAX(0,'1. Rules &amp; Rates'!$C$12-'2. Employee Master'!$N23))</f>
        <v/>
      </c>
      <c r="M23" s="31">
        <f>IF($B23="","",$J23)</f>
        <v/>
      </c>
      <c r="N23" s="31">
        <f>IF($B23="","",ROUND($K23*'1. Rules &amp; Rates'!$C$13,0))</f>
        <v/>
      </c>
      <c r="O23" s="31">
        <f>IF($B23="","",ROUND(($K23/'1. Rules &amp; Rates'!$C$9)*MIN($F23,'1. Rules &amp; Rates'!$C$14*$D23),0))</f>
        <v/>
      </c>
      <c r="P23" s="34">
        <f>IF($B23="","",MIN($L23,$M23,$N23,$O23))</f>
        <v/>
      </c>
      <c r="Q23" s="35">
        <f>IF($B23="","",MAX(0,$J23-$P23))</f>
        <v/>
      </c>
      <c r="R23" s="36">
        <f>IF($B23="","",IF('2. Employee Master'!$M23="No","Contract only. s.32 does not cover this person.","OSH Code s.32(1)(vi)"))</f>
        <v/>
      </c>
    </row>
    <row r="24">
      <c r="B24" s="17">
        <f>IF(OR('2. Employee Master'!$B24="",'2. Employee Master'!$E24=""),"",'2. Employee Master'!$B24)</f>
        <v/>
      </c>
      <c r="C24" s="17">
        <f>IF(OR('2. Employee Master'!$B24="",'2. Employee Master'!$E24=""),"",'2. Employee Master'!$C24)</f>
        <v/>
      </c>
      <c r="D24" s="29">
        <f>IF($B24="","",DATEDIF('2. Employee Master'!$D24,'2. Employee Master'!$E24,"Y"))</f>
        <v/>
      </c>
      <c r="E24" s="30">
        <f>IF($B24="","",ROUNDDOWN('2. Employee Master'!$F24/'1. Rules &amp; Rates'!$C$6,0))</f>
        <v/>
      </c>
      <c r="F24" s="30">
        <f>IF($B24="","",MAX(0,'2. Employee Master'!$K24+$E24-'2. Employee Master'!$L24))</f>
        <v/>
      </c>
      <c r="G24" s="31">
        <f>IF($B24="","",IF('1. Rules &amp; Rates'!$C$10="Yes",MAX('2. Employee Master'!$G24+'2. Employee Master'!$H24,'1. Rules &amp; Rates'!$C$11*'2. Employee Master'!$J24),'2. Employee Master'!$G24+'2. Employee Master'!$H24))</f>
        <v/>
      </c>
      <c r="H24" s="17">
        <f>IF($B24="","",IF(AND('1. Rules &amp; Rates'!$C$10="Yes",'1. Rules &amp; Rates'!$C$11*'2. Employee Master'!$J24&gt;'2. Employee Master'!$G24+'2. Employee Master'!$H24),"Yes, to "&amp;TEXT('1. Rules &amp; Rates'!$C$11,"0%")&amp;" of pay","No"))</f>
        <v/>
      </c>
      <c r="I24" s="32">
        <f>IF($B24="","",$G24/'1. Rules &amp; Rates'!$C$9)</f>
        <v/>
      </c>
      <c r="J24" s="33">
        <f>IF($B24="","",ROUND($I24*$F24,0))</f>
        <v/>
      </c>
      <c r="K24" s="31">
        <f>IF($B24="","",'2. Employee Master'!$G24+'2. Employee Master'!$H24+'2. Employee Master'!$I24)</f>
        <v/>
      </c>
      <c r="L24" s="31">
        <f>IF($B24="","",MAX(0,'1. Rules &amp; Rates'!$C$12-'2. Employee Master'!$N24))</f>
        <v/>
      </c>
      <c r="M24" s="31">
        <f>IF($B24="","",$J24)</f>
        <v/>
      </c>
      <c r="N24" s="31">
        <f>IF($B24="","",ROUND($K24*'1. Rules &amp; Rates'!$C$13,0))</f>
        <v/>
      </c>
      <c r="O24" s="31">
        <f>IF($B24="","",ROUND(($K24/'1. Rules &amp; Rates'!$C$9)*MIN($F24,'1. Rules &amp; Rates'!$C$14*$D24),0))</f>
        <v/>
      </c>
      <c r="P24" s="34">
        <f>IF($B24="","",MIN($L24,$M24,$N24,$O24))</f>
        <v/>
      </c>
      <c r="Q24" s="35">
        <f>IF($B24="","",MAX(0,$J24-$P24))</f>
        <v/>
      </c>
      <c r="R24" s="36">
        <f>IF($B24="","",IF('2. Employee Master'!$M24="No","Contract only. s.32 does not cover this person.","OSH Code s.32(1)(vi)"))</f>
        <v/>
      </c>
    </row>
    <row r="25">
      <c r="B25" s="17">
        <f>IF(OR('2. Employee Master'!$B25="",'2. Employee Master'!$E25=""),"",'2. Employee Master'!$B25)</f>
        <v/>
      </c>
      <c r="C25" s="17">
        <f>IF(OR('2. Employee Master'!$B25="",'2. Employee Master'!$E25=""),"",'2. Employee Master'!$C25)</f>
        <v/>
      </c>
      <c r="D25" s="29">
        <f>IF($B25="","",DATEDIF('2. Employee Master'!$D25,'2. Employee Master'!$E25,"Y"))</f>
        <v/>
      </c>
      <c r="E25" s="30">
        <f>IF($B25="","",ROUNDDOWN('2. Employee Master'!$F25/'1. Rules &amp; Rates'!$C$6,0))</f>
        <v/>
      </c>
      <c r="F25" s="30">
        <f>IF($B25="","",MAX(0,'2. Employee Master'!$K25+$E25-'2. Employee Master'!$L25))</f>
        <v/>
      </c>
      <c r="G25" s="31">
        <f>IF($B25="","",IF('1. Rules &amp; Rates'!$C$10="Yes",MAX('2. Employee Master'!$G25+'2. Employee Master'!$H25,'1. Rules &amp; Rates'!$C$11*'2. Employee Master'!$J25),'2. Employee Master'!$G25+'2. Employee Master'!$H25))</f>
        <v/>
      </c>
      <c r="H25" s="17">
        <f>IF($B25="","",IF(AND('1. Rules &amp; Rates'!$C$10="Yes",'1. Rules &amp; Rates'!$C$11*'2. Employee Master'!$J25&gt;'2. Employee Master'!$G25+'2. Employee Master'!$H25),"Yes, to "&amp;TEXT('1. Rules &amp; Rates'!$C$11,"0%")&amp;" of pay","No"))</f>
        <v/>
      </c>
      <c r="I25" s="32">
        <f>IF($B25="","",$G25/'1. Rules &amp; Rates'!$C$9)</f>
        <v/>
      </c>
      <c r="J25" s="33">
        <f>IF($B25="","",ROUND($I25*$F25,0))</f>
        <v/>
      </c>
      <c r="K25" s="31">
        <f>IF($B25="","",'2. Employee Master'!$G25+'2. Employee Master'!$H25+'2. Employee Master'!$I25)</f>
        <v/>
      </c>
      <c r="L25" s="31">
        <f>IF($B25="","",MAX(0,'1. Rules &amp; Rates'!$C$12-'2. Employee Master'!$N25))</f>
        <v/>
      </c>
      <c r="M25" s="31">
        <f>IF($B25="","",$J25)</f>
        <v/>
      </c>
      <c r="N25" s="31">
        <f>IF($B25="","",ROUND($K25*'1. Rules &amp; Rates'!$C$13,0))</f>
        <v/>
      </c>
      <c r="O25" s="31">
        <f>IF($B25="","",ROUND(($K25/'1. Rules &amp; Rates'!$C$9)*MIN($F25,'1. Rules &amp; Rates'!$C$14*$D25),0))</f>
        <v/>
      </c>
      <c r="P25" s="34">
        <f>IF($B25="","",MIN($L25,$M25,$N25,$O25))</f>
        <v/>
      </c>
      <c r="Q25" s="35">
        <f>IF($B25="","",MAX(0,$J25-$P25))</f>
        <v/>
      </c>
      <c r="R25" s="36">
        <f>IF($B25="","",IF('2. Employee Master'!$M25="No","Contract only. s.32 does not cover this person.","OSH Code s.32(1)(vi)"))</f>
        <v/>
      </c>
    </row>
    <row r="26">
      <c r="B26" s="17">
        <f>IF(OR('2. Employee Master'!$B26="",'2. Employee Master'!$E26=""),"",'2. Employee Master'!$B26)</f>
        <v/>
      </c>
      <c r="C26" s="17">
        <f>IF(OR('2. Employee Master'!$B26="",'2. Employee Master'!$E26=""),"",'2. Employee Master'!$C26)</f>
        <v/>
      </c>
      <c r="D26" s="29">
        <f>IF($B26="","",DATEDIF('2. Employee Master'!$D26,'2. Employee Master'!$E26,"Y"))</f>
        <v/>
      </c>
      <c r="E26" s="30">
        <f>IF($B26="","",ROUNDDOWN('2. Employee Master'!$F26/'1. Rules &amp; Rates'!$C$6,0))</f>
        <v/>
      </c>
      <c r="F26" s="30">
        <f>IF($B26="","",MAX(0,'2. Employee Master'!$K26+$E26-'2. Employee Master'!$L26))</f>
        <v/>
      </c>
      <c r="G26" s="31">
        <f>IF($B26="","",IF('1. Rules &amp; Rates'!$C$10="Yes",MAX('2. Employee Master'!$G26+'2. Employee Master'!$H26,'1. Rules &amp; Rates'!$C$11*'2. Employee Master'!$J26),'2. Employee Master'!$G26+'2. Employee Master'!$H26))</f>
        <v/>
      </c>
      <c r="H26" s="17">
        <f>IF($B26="","",IF(AND('1. Rules &amp; Rates'!$C$10="Yes",'1. Rules &amp; Rates'!$C$11*'2. Employee Master'!$J26&gt;'2. Employee Master'!$G26+'2. Employee Master'!$H26),"Yes, to "&amp;TEXT('1. Rules &amp; Rates'!$C$11,"0%")&amp;" of pay","No"))</f>
        <v/>
      </c>
      <c r="I26" s="32">
        <f>IF($B26="","",$G26/'1. Rules &amp; Rates'!$C$9)</f>
        <v/>
      </c>
      <c r="J26" s="33">
        <f>IF($B26="","",ROUND($I26*$F26,0))</f>
        <v/>
      </c>
      <c r="K26" s="31">
        <f>IF($B26="","",'2. Employee Master'!$G26+'2. Employee Master'!$H26+'2. Employee Master'!$I26)</f>
        <v/>
      </c>
      <c r="L26" s="31">
        <f>IF($B26="","",MAX(0,'1. Rules &amp; Rates'!$C$12-'2. Employee Master'!$N26))</f>
        <v/>
      </c>
      <c r="M26" s="31">
        <f>IF($B26="","",$J26)</f>
        <v/>
      </c>
      <c r="N26" s="31">
        <f>IF($B26="","",ROUND($K26*'1. Rules &amp; Rates'!$C$13,0))</f>
        <v/>
      </c>
      <c r="O26" s="31">
        <f>IF($B26="","",ROUND(($K26/'1. Rules &amp; Rates'!$C$9)*MIN($F26,'1. Rules &amp; Rates'!$C$14*$D26),0))</f>
        <v/>
      </c>
      <c r="P26" s="34">
        <f>IF($B26="","",MIN($L26,$M26,$N26,$O26))</f>
        <v/>
      </c>
      <c r="Q26" s="35">
        <f>IF($B26="","",MAX(0,$J26-$P26))</f>
        <v/>
      </c>
      <c r="R26" s="36">
        <f>IF($B26="","",IF('2. Employee Master'!$M26="No","Contract only. s.32 does not cover this person.","OSH Code s.32(1)(vi)"))</f>
        <v/>
      </c>
    </row>
    <row r="27">
      <c r="B27" s="17">
        <f>IF(OR('2. Employee Master'!$B27="",'2. Employee Master'!$E27=""),"",'2. Employee Master'!$B27)</f>
        <v/>
      </c>
      <c r="C27" s="17">
        <f>IF(OR('2. Employee Master'!$B27="",'2. Employee Master'!$E27=""),"",'2. Employee Master'!$C27)</f>
        <v/>
      </c>
      <c r="D27" s="29">
        <f>IF($B27="","",DATEDIF('2. Employee Master'!$D27,'2. Employee Master'!$E27,"Y"))</f>
        <v/>
      </c>
      <c r="E27" s="30">
        <f>IF($B27="","",ROUNDDOWN('2. Employee Master'!$F27/'1. Rules &amp; Rates'!$C$6,0))</f>
        <v/>
      </c>
      <c r="F27" s="30">
        <f>IF($B27="","",MAX(0,'2. Employee Master'!$K27+$E27-'2. Employee Master'!$L27))</f>
        <v/>
      </c>
      <c r="G27" s="31">
        <f>IF($B27="","",IF('1. Rules &amp; Rates'!$C$10="Yes",MAX('2. Employee Master'!$G27+'2. Employee Master'!$H27,'1. Rules &amp; Rates'!$C$11*'2. Employee Master'!$J27),'2. Employee Master'!$G27+'2. Employee Master'!$H27))</f>
        <v/>
      </c>
      <c r="H27" s="17">
        <f>IF($B27="","",IF(AND('1. Rules &amp; Rates'!$C$10="Yes",'1. Rules &amp; Rates'!$C$11*'2. Employee Master'!$J27&gt;'2. Employee Master'!$G27+'2. Employee Master'!$H27),"Yes, to "&amp;TEXT('1. Rules &amp; Rates'!$C$11,"0%")&amp;" of pay","No"))</f>
        <v/>
      </c>
      <c r="I27" s="32">
        <f>IF($B27="","",$G27/'1. Rules &amp; Rates'!$C$9)</f>
        <v/>
      </c>
      <c r="J27" s="33">
        <f>IF($B27="","",ROUND($I27*$F27,0))</f>
        <v/>
      </c>
      <c r="K27" s="31">
        <f>IF($B27="","",'2. Employee Master'!$G27+'2. Employee Master'!$H27+'2. Employee Master'!$I27)</f>
        <v/>
      </c>
      <c r="L27" s="31">
        <f>IF($B27="","",MAX(0,'1. Rules &amp; Rates'!$C$12-'2. Employee Master'!$N27))</f>
        <v/>
      </c>
      <c r="M27" s="31">
        <f>IF($B27="","",$J27)</f>
        <v/>
      </c>
      <c r="N27" s="31">
        <f>IF($B27="","",ROUND($K27*'1. Rules &amp; Rates'!$C$13,0))</f>
        <v/>
      </c>
      <c r="O27" s="31">
        <f>IF($B27="","",ROUND(($K27/'1. Rules &amp; Rates'!$C$9)*MIN($F27,'1. Rules &amp; Rates'!$C$14*$D27),0))</f>
        <v/>
      </c>
      <c r="P27" s="34">
        <f>IF($B27="","",MIN($L27,$M27,$N27,$O27))</f>
        <v/>
      </c>
      <c r="Q27" s="35">
        <f>IF($B27="","",MAX(0,$J27-$P27))</f>
        <v/>
      </c>
      <c r="R27" s="36">
        <f>IF($B27="","",IF('2. Employee Master'!$M27="No","Contract only. s.32 does not cover this person.","OSH Code s.32(1)(vi)"))</f>
        <v/>
      </c>
    </row>
    <row r="28">
      <c r="B28" s="17">
        <f>IF(OR('2. Employee Master'!$B28="",'2. Employee Master'!$E28=""),"",'2. Employee Master'!$B28)</f>
        <v/>
      </c>
      <c r="C28" s="17">
        <f>IF(OR('2. Employee Master'!$B28="",'2. Employee Master'!$E28=""),"",'2. Employee Master'!$C28)</f>
        <v/>
      </c>
      <c r="D28" s="29">
        <f>IF($B28="","",DATEDIF('2. Employee Master'!$D28,'2. Employee Master'!$E28,"Y"))</f>
        <v/>
      </c>
      <c r="E28" s="30">
        <f>IF($B28="","",ROUNDDOWN('2. Employee Master'!$F28/'1. Rules &amp; Rates'!$C$6,0))</f>
        <v/>
      </c>
      <c r="F28" s="30">
        <f>IF($B28="","",MAX(0,'2. Employee Master'!$K28+$E28-'2. Employee Master'!$L28))</f>
        <v/>
      </c>
      <c r="G28" s="31">
        <f>IF($B28="","",IF('1. Rules &amp; Rates'!$C$10="Yes",MAX('2. Employee Master'!$G28+'2. Employee Master'!$H28,'1. Rules &amp; Rates'!$C$11*'2. Employee Master'!$J28),'2. Employee Master'!$G28+'2. Employee Master'!$H28))</f>
        <v/>
      </c>
      <c r="H28" s="17">
        <f>IF($B28="","",IF(AND('1. Rules &amp; Rates'!$C$10="Yes",'1. Rules &amp; Rates'!$C$11*'2. Employee Master'!$J28&gt;'2. Employee Master'!$G28+'2. Employee Master'!$H28),"Yes, to "&amp;TEXT('1. Rules &amp; Rates'!$C$11,"0%")&amp;" of pay","No"))</f>
        <v/>
      </c>
      <c r="I28" s="32">
        <f>IF($B28="","",$G28/'1. Rules &amp; Rates'!$C$9)</f>
        <v/>
      </c>
      <c r="J28" s="33">
        <f>IF($B28="","",ROUND($I28*$F28,0))</f>
        <v/>
      </c>
      <c r="K28" s="31">
        <f>IF($B28="","",'2. Employee Master'!$G28+'2. Employee Master'!$H28+'2. Employee Master'!$I28)</f>
        <v/>
      </c>
      <c r="L28" s="31">
        <f>IF($B28="","",MAX(0,'1. Rules &amp; Rates'!$C$12-'2. Employee Master'!$N28))</f>
        <v/>
      </c>
      <c r="M28" s="31">
        <f>IF($B28="","",$J28)</f>
        <v/>
      </c>
      <c r="N28" s="31">
        <f>IF($B28="","",ROUND($K28*'1. Rules &amp; Rates'!$C$13,0))</f>
        <v/>
      </c>
      <c r="O28" s="31">
        <f>IF($B28="","",ROUND(($K28/'1. Rules &amp; Rates'!$C$9)*MIN($F28,'1. Rules &amp; Rates'!$C$14*$D28),0))</f>
        <v/>
      </c>
      <c r="P28" s="34">
        <f>IF($B28="","",MIN($L28,$M28,$N28,$O28))</f>
        <v/>
      </c>
      <c r="Q28" s="35">
        <f>IF($B28="","",MAX(0,$J28-$P28))</f>
        <v/>
      </c>
      <c r="R28" s="36">
        <f>IF($B28="","",IF('2. Employee Master'!$M28="No","Contract only. s.32 does not cover this person.","OSH Code s.32(1)(vi)"))</f>
        <v/>
      </c>
    </row>
    <row r="29">
      <c r="B29" s="17">
        <f>IF(OR('2. Employee Master'!$B29="",'2. Employee Master'!$E29=""),"",'2. Employee Master'!$B29)</f>
        <v/>
      </c>
      <c r="C29" s="17">
        <f>IF(OR('2. Employee Master'!$B29="",'2. Employee Master'!$E29=""),"",'2. Employee Master'!$C29)</f>
        <v/>
      </c>
      <c r="D29" s="29">
        <f>IF($B29="","",DATEDIF('2. Employee Master'!$D29,'2. Employee Master'!$E29,"Y"))</f>
        <v/>
      </c>
      <c r="E29" s="30">
        <f>IF($B29="","",ROUNDDOWN('2. Employee Master'!$F29/'1. Rules &amp; Rates'!$C$6,0))</f>
        <v/>
      </c>
      <c r="F29" s="30">
        <f>IF($B29="","",MAX(0,'2. Employee Master'!$K29+$E29-'2. Employee Master'!$L29))</f>
        <v/>
      </c>
      <c r="G29" s="31">
        <f>IF($B29="","",IF('1. Rules &amp; Rates'!$C$10="Yes",MAX('2. Employee Master'!$G29+'2. Employee Master'!$H29,'1. Rules &amp; Rates'!$C$11*'2. Employee Master'!$J29),'2. Employee Master'!$G29+'2. Employee Master'!$H29))</f>
        <v/>
      </c>
      <c r="H29" s="17">
        <f>IF($B29="","",IF(AND('1. Rules &amp; Rates'!$C$10="Yes",'1. Rules &amp; Rates'!$C$11*'2. Employee Master'!$J29&gt;'2. Employee Master'!$G29+'2. Employee Master'!$H29),"Yes, to "&amp;TEXT('1. Rules &amp; Rates'!$C$11,"0%")&amp;" of pay","No"))</f>
        <v/>
      </c>
      <c r="I29" s="32">
        <f>IF($B29="","",$G29/'1. Rules &amp; Rates'!$C$9)</f>
        <v/>
      </c>
      <c r="J29" s="33">
        <f>IF($B29="","",ROUND($I29*$F29,0))</f>
        <v/>
      </c>
      <c r="K29" s="31">
        <f>IF($B29="","",'2. Employee Master'!$G29+'2. Employee Master'!$H29+'2. Employee Master'!$I29)</f>
        <v/>
      </c>
      <c r="L29" s="31">
        <f>IF($B29="","",MAX(0,'1. Rules &amp; Rates'!$C$12-'2. Employee Master'!$N29))</f>
        <v/>
      </c>
      <c r="M29" s="31">
        <f>IF($B29="","",$J29)</f>
        <v/>
      </c>
      <c r="N29" s="31">
        <f>IF($B29="","",ROUND($K29*'1. Rules &amp; Rates'!$C$13,0))</f>
        <v/>
      </c>
      <c r="O29" s="31">
        <f>IF($B29="","",ROUND(($K29/'1. Rules &amp; Rates'!$C$9)*MIN($F29,'1. Rules &amp; Rates'!$C$14*$D29),0))</f>
        <v/>
      </c>
      <c r="P29" s="34">
        <f>IF($B29="","",MIN($L29,$M29,$N29,$O29))</f>
        <v/>
      </c>
      <c r="Q29" s="35">
        <f>IF($B29="","",MAX(0,$J29-$P29))</f>
        <v/>
      </c>
      <c r="R29" s="36">
        <f>IF($B29="","",IF('2. Employee Master'!$M29="No","Contract only. s.32 does not cover this person.","OSH Code s.32(1)(vi)"))</f>
        <v/>
      </c>
    </row>
    <row r="30">
      <c r="B30" s="17">
        <f>IF(OR('2. Employee Master'!$B30="",'2. Employee Master'!$E30=""),"",'2. Employee Master'!$B30)</f>
        <v/>
      </c>
      <c r="C30" s="17">
        <f>IF(OR('2. Employee Master'!$B30="",'2. Employee Master'!$E30=""),"",'2. Employee Master'!$C30)</f>
        <v/>
      </c>
      <c r="D30" s="29">
        <f>IF($B30="","",DATEDIF('2. Employee Master'!$D30,'2. Employee Master'!$E30,"Y"))</f>
        <v/>
      </c>
      <c r="E30" s="30">
        <f>IF($B30="","",ROUNDDOWN('2. Employee Master'!$F30/'1. Rules &amp; Rates'!$C$6,0))</f>
        <v/>
      </c>
      <c r="F30" s="30">
        <f>IF($B30="","",MAX(0,'2. Employee Master'!$K30+$E30-'2. Employee Master'!$L30))</f>
        <v/>
      </c>
      <c r="G30" s="31">
        <f>IF($B30="","",IF('1. Rules &amp; Rates'!$C$10="Yes",MAX('2. Employee Master'!$G30+'2. Employee Master'!$H30,'1. Rules &amp; Rates'!$C$11*'2. Employee Master'!$J30),'2. Employee Master'!$G30+'2. Employee Master'!$H30))</f>
        <v/>
      </c>
      <c r="H30" s="17">
        <f>IF($B30="","",IF(AND('1. Rules &amp; Rates'!$C$10="Yes",'1. Rules &amp; Rates'!$C$11*'2. Employee Master'!$J30&gt;'2. Employee Master'!$G30+'2. Employee Master'!$H30),"Yes, to "&amp;TEXT('1. Rules &amp; Rates'!$C$11,"0%")&amp;" of pay","No"))</f>
        <v/>
      </c>
      <c r="I30" s="32">
        <f>IF($B30="","",$G30/'1. Rules &amp; Rates'!$C$9)</f>
        <v/>
      </c>
      <c r="J30" s="33">
        <f>IF($B30="","",ROUND($I30*$F30,0))</f>
        <v/>
      </c>
      <c r="K30" s="31">
        <f>IF($B30="","",'2. Employee Master'!$G30+'2. Employee Master'!$H30+'2. Employee Master'!$I30)</f>
        <v/>
      </c>
      <c r="L30" s="31">
        <f>IF($B30="","",MAX(0,'1. Rules &amp; Rates'!$C$12-'2. Employee Master'!$N30))</f>
        <v/>
      </c>
      <c r="M30" s="31">
        <f>IF($B30="","",$J30)</f>
        <v/>
      </c>
      <c r="N30" s="31">
        <f>IF($B30="","",ROUND($K30*'1. Rules &amp; Rates'!$C$13,0))</f>
        <v/>
      </c>
      <c r="O30" s="31">
        <f>IF($B30="","",ROUND(($K30/'1. Rules &amp; Rates'!$C$9)*MIN($F30,'1. Rules &amp; Rates'!$C$14*$D30),0))</f>
        <v/>
      </c>
      <c r="P30" s="34">
        <f>IF($B30="","",MIN($L30,$M30,$N30,$O30))</f>
        <v/>
      </c>
      <c r="Q30" s="35">
        <f>IF($B30="","",MAX(0,$J30-$P30))</f>
        <v/>
      </c>
      <c r="R30" s="36">
        <f>IF($B30="","",IF('2. Employee Master'!$M30="No","Contract only. s.32 does not cover this person.","OSH Code s.32(1)(vi)"))</f>
        <v/>
      </c>
    </row>
    <row r="31">
      <c r="B31" s="17">
        <f>IF(OR('2. Employee Master'!$B31="",'2. Employee Master'!$E31=""),"",'2. Employee Master'!$B31)</f>
        <v/>
      </c>
      <c r="C31" s="17">
        <f>IF(OR('2. Employee Master'!$B31="",'2. Employee Master'!$E31=""),"",'2. Employee Master'!$C31)</f>
        <v/>
      </c>
      <c r="D31" s="29">
        <f>IF($B31="","",DATEDIF('2. Employee Master'!$D31,'2. Employee Master'!$E31,"Y"))</f>
        <v/>
      </c>
      <c r="E31" s="30">
        <f>IF($B31="","",ROUNDDOWN('2. Employee Master'!$F31/'1. Rules &amp; Rates'!$C$6,0))</f>
        <v/>
      </c>
      <c r="F31" s="30">
        <f>IF($B31="","",MAX(0,'2. Employee Master'!$K31+$E31-'2. Employee Master'!$L31))</f>
        <v/>
      </c>
      <c r="G31" s="31">
        <f>IF($B31="","",IF('1. Rules &amp; Rates'!$C$10="Yes",MAX('2. Employee Master'!$G31+'2. Employee Master'!$H31,'1. Rules &amp; Rates'!$C$11*'2. Employee Master'!$J31),'2. Employee Master'!$G31+'2. Employee Master'!$H31))</f>
        <v/>
      </c>
      <c r="H31" s="17">
        <f>IF($B31="","",IF(AND('1. Rules &amp; Rates'!$C$10="Yes",'1. Rules &amp; Rates'!$C$11*'2. Employee Master'!$J31&gt;'2. Employee Master'!$G31+'2. Employee Master'!$H31),"Yes, to "&amp;TEXT('1. Rules &amp; Rates'!$C$11,"0%")&amp;" of pay","No"))</f>
        <v/>
      </c>
      <c r="I31" s="32">
        <f>IF($B31="","",$G31/'1. Rules &amp; Rates'!$C$9)</f>
        <v/>
      </c>
      <c r="J31" s="33">
        <f>IF($B31="","",ROUND($I31*$F31,0))</f>
        <v/>
      </c>
      <c r="K31" s="31">
        <f>IF($B31="","",'2. Employee Master'!$G31+'2. Employee Master'!$H31+'2. Employee Master'!$I31)</f>
        <v/>
      </c>
      <c r="L31" s="31">
        <f>IF($B31="","",MAX(0,'1. Rules &amp; Rates'!$C$12-'2. Employee Master'!$N31))</f>
        <v/>
      </c>
      <c r="M31" s="31">
        <f>IF($B31="","",$J31)</f>
        <v/>
      </c>
      <c r="N31" s="31">
        <f>IF($B31="","",ROUND($K31*'1. Rules &amp; Rates'!$C$13,0))</f>
        <v/>
      </c>
      <c r="O31" s="31">
        <f>IF($B31="","",ROUND(($K31/'1. Rules &amp; Rates'!$C$9)*MIN($F31,'1. Rules &amp; Rates'!$C$14*$D31),0))</f>
        <v/>
      </c>
      <c r="P31" s="34">
        <f>IF($B31="","",MIN($L31,$M31,$N31,$O31))</f>
        <v/>
      </c>
      <c r="Q31" s="35">
        <f>IF($B31="","",MAX(0,$J31-$P31))</f>
        <v/>
      </c>
      <c r="R31" s="36">
        <f>IF($B31="","",IF('2. Employee Master'!$M31="No","Contract only. s.32 does not cover this person.","OSH Code s.32(1)(vi)"))</f>
        <v/>
      </c>
    </row>
    <row r="32">
      <c r="B32" s="17">
        <f>IF(OR('2. Employee Master'!$B32="",'2. Employee Master'!$E32=""),"",'2. Employee Master'!$B32)</f>
        <v/>
      </c>
      <c r="C32" s="17">
        <f>IF(OR('2. Employee Master'!$B32="",'2. Employee Master'!$E32=""),"",'2. Employee Master'!$C32)</f>
        <v/>
      </c>
      <c r="D32" s="29">
        <f>IF($B32="","",DATEDIF('2. Employee Master'!$D32,'2. Employee Master'!$E32,"Y"))</f>
        <v/>
      </c>
      <c r="E32" s="30">
        <f>IF($B32="","",ROUNDDOWN('2. Employee Master'!$F32/'1. Rules &amp; Rates'!$C$6,0))</f>
        <v/>
      </c>
      <c r="F32" s="30">
        <f>IF($B32="","",MAX(0,'2. Employee Master'!$K32+$E32-'2. Employee Master'!$L32))</f>
        <v/>
      </c>
      <c r="G32" s="31">
        <f>IF($B32="","",IF('1. Rules &amp; Rates'!$C$10="Yes",MAX('2. Employee Master'!$G32+'2. Employee Master'!$H32,'1. Rules &amp; Rates'!$C$11*'2. Employee Master'!$J32),'2. Employee Master'!$G32+'2. Employee Master'!$H32))</f>
        <v/>
      </c>
      <c r="H32" s="17">
        <f>IF($B32="","",IF(AND('1. Rules &amp; Rates'!$C$10="Yes",'1. Rules &amp; Rates'!$C$11*'2. Employee Master'!$J32&gt;'2. Employee Master'!$G32+'2. Employee Master'!$H32),"Yes, to "&amp;TEXT('1. Rules &amp; Rates'!$C$11,"0%")&amp;" of pay","No"))</f>
        <v/>
      </c>
      <c r="I32" s="32">
        <f>IF($B32="","",$G32/'1. Rules &amp; Rates'!$C$9)</f>
        <v/>
      </c>
      <c r="J32" s="33">
        <f>IF($B32="","",ROUND($I32*$F32,0))</f>
        <v/>
      </c>
      <c r="K32" s="31">
        <f>IF($B32="","",'2. Employee Master'!$G32+'2. Employee Master'!$H32+'2. Employee Master'!$I32)</f>
        <v/>
      </c>
      <c r="L32" s="31">
        <f>IF($B32="","",MAX(0,'1. Rules &amp; Rates'!$C$12-'2. Employee Master'!$N32))</f>
        <v/>
      </c>
      <c r="M32" s="31">
        <f>IF($B32="","",$J32)</f>
        <v/>
      </c>
      <c r="N32" s="31">
        <f>IF($B32="","",ROUND($K32*'1. Rules &amp; Rates'!$C$13,0))</f>
        <v/>
      </c>
      <c r="O32" s="31">
        <f>IF($B32="","",ROUND(($K32/'1. Rules &amp; Rates'!$C$9)*MIN($F32,'1. Rules &amp; Rates'!$C$14*$D32),0))</f>
        <v/>
      </c>
      <c r="P32" s="34">
        <f>IF($B32="","",MIN($L32,$M32,$N32,$O32))</f>
        <v/>
      </c>
      <c r="Q32" s="35">
        <f>IF($B32="","",MAX(0,$J32-$P32))</f>
        <v/>
      </c>
      <c r="R32" s="36">
        <f>IF($B32="","",IF('2. Employee Master'!$M32="No","Contract only. s.32 does not cover this person.","OSH Code s.32(1)(vi)"))</f>
        <v/>
      </c>
    </row>
    <row r="33">
      <c r="B33" s="17">
        <f>IF(OR('2. Employee Master'!$B33="",'2. Employee Master'!$E33=""),"",'2. Employee Master'!$B33)</f>
        <v/>
      </c>
      <c r="C33" s="17">
        <f>IF(OR('2. Employee Master'!$B33="",'2. Employee Master'!$E33=""),"",'2. Employee Master'!$C33)</f>
        <v/>
      </c>
      <c r="D33" s="29">
        <f>IF($B33="","",DATEDIF('2. Employee Master'!$D33,'2. Employee Master'!$E33,"Y"))</f>
        <v/>
      </c>
      <c r="E33" s="30">
        <f>IF($B33="","",ROUNDDOWN('2. Employee Master'!$F33/'1. Rules &amp; Rates'!$C$6,0))</f>
        <v/>
      </c>
      <c r="F33" s="30">
        <f>IF($B33="","",MAX(0,'2. Employee Master'!$K33+$E33-'2. Employee Master'!$L33))</f>
        <v/>
      </c>
      <c r="G33" s="31">
        <f>IF($B33="","",IF('1. Rules &amp; Rates'!$C$10="Yes",MAX('2. Employee Master'!$G33+'2. Employee Master'!$H33,'1. Rules &amp; Rates'!$C$11*'2. Employee Master'!$J33),'2. Employee Master'!$G33+'2. Employee Master'!$H33))</f>
        <v/>
      </c>
      <c r="H33" s="17">
        <f>IF($B33="","",IF(AND('1. Rules &amp; Rates'!$C$10="Yes",'1. Rules &amp; Rates'!$C$11*'2. Employee Master'!$J33&gt;'2. Employee Master'!$G33+'2. Employee Master'!$H33),"Yes, to "&amp;TEXT('1. Rules &amp; Rates'!$C$11,"0%")&amp;" of pay","No"))</f>
        <v/>
      </c>
      <c r="I33" s="32">
        <f>IF($B33="","",$G33/'1. Rules &amp; Rates'!$C$9)</f>
        <v/>
      </c>
      <c r="J33" s="33">
        <f>IF($B33="","",ROUND($I33*$F33,0))</f>
        <v/>
      </c>
      <c r="K33" s="31">
        <f>IF($B33="","",'2. Employee Master'!$G33+'2. Employee Master'!$H33+'2. Employee Master'!$I33)</f>
        <v/>
      </c>
      <c r="L33" s="31">
        <f>IF($B33="","",MAX(0,'1. Rules &amp; Rates'!$C$12-'2. Employee Master'!$N33))</f>
        <v/>
      </c>
      <c r="M33" s="31">
        <f>IF($B33="","",$J33)</f>
        <v/>
      </c>
      <c r="N33" s="31">
        <f>IF($B33="","",ROUND($K33*'1. Rules &amp; Rates'!$C$13,0))</f>
        <v/>
      </c>
      <c r="O33" s="31">
        <f>IF($B33="","",ROUND(($K33/'1. Rules &amp; Rates'!$C$9)*MIN($F33,'1. Rules &amp; Rates'!$C$14*$D33),0))</f>
        <v/>
      </c>
      <c r="P33" s="34">
        <f>IF($B33="","",MIN($L33,$M33,$N33,$O33))</f>
        <v/>
      </c>
      <c r="Q33" s="35">
        <f>IF($B33="","",MAX(0,$J33-$P33))</f>
        <v/>
      </c>
      <c r="R33" s="36">
        <f>IF($B33="","",IF('2. Employee Master'!$M33="No","Contract only. s.32 does not cover this person.","OSH Code s.32(1)(vi)"))</f>
        <v/>
      </c>
    </row>
    <row r="34">
      <c r="B34" s="17">
        <f>IF(OR('2. Employee Master'!$B34="",'2. Employee Master'!$E34=""),"",'2. Employee Master'!$B34)</f>
        <v/>
      </c>
      <c r="C34" s="17">
        <f>IF(OR('2. Employee Master'!$B34="",'2. Employee Master'!$E34=""),"",'2. Employee Master'!$C34)</f>
        <v/>
      </c>
      <c r="D34" s="29">
        <f>IF($B34="","",DATEDIF('2. Employee Master'!$D34,'2. Employee Master'!$E34,"Y"))</f>
        <v/>
      </c>
      <c r="E34" s="30">
        <f>IF($B34="","",ROUNDDOWN('2. Employee Master'!$F34/'1. Rules &amp; Rates'!$C$6,0))</f>
        <v/>
      </c>
      <c r="F34" s="30">
        <f>IF($B34="","",MAX(0,'2. Employee Master'!$K34+$E34-'2. Employee Master'!$L34))</f>
        <v/>
      </c>
      <c r="G34" s="31">
        <f>IF($B34="","",IF('1. Rules &amp; Rates'!$C$10="Yes",MAX('2. Employee Master'!$G34+'2. Employee Master'!$H34,'1. Rules &amp; Rates'!$C$11*'2. Employee Master'!$J34),'2. Employee Master'!$G34+'2. Employee Master'!$H34))</f>
        <v/>
      </c>
      <c r="H34" s="17">
        <f>IF($B34="","",IF(AND('1. Rules &amp; Rates'!$C$10="Yes",'1. Rules &amp; Rates'!$C$11*'2. Employee Master'!$J34&gt;'2. Employee Master'!$G34+'2. Employee Master'!$H34),"Yes, to "&amp;TEXT('1. Rules &amp; Rates'!$C$11,"0%")&amp;" of pay","No"))</f>
        <v/>
      </c>
      <c r="I34" s="32">
        <f>IF($B34="","",$G34/'1. Rules &amp; Rates'!$C$9)</f>
        <v/>
      </c>
      <c r="J34" s="33">
        <f>IF($B34="","",ROUND($I34*$F34,0))</f>
        <v/>
      </c>
      <c r="K34" s="31">
        <f>IF($B34="","",'2. Employee Master'!$G34+'2. Employee Master'!$H34+'2. Employee Master'!$I34)</f>
        <v/>
      </c>
      <c r="L34" s="31">
        <f>IF($B34="","",MAX(0,'1. Rules &amp; Rates'!$C$12-'2. Employee Master'!$N34))</f>
        <v/>
      </c>
      <c r="M34" s="31">
        <f>IF($B34="","",$J34)</f>
        <v/>
      </c>
      <c r="N34" s="31">
        <f>IF($B34="","",ROUND($K34*'1. Rules &amp; Rates'!$C$13,0))</f>
        <v/>
      </c>
      <c r="O34" s="31">
        <f>IF($B34="","",ROUND(($K34/'1. Rules &amp; Rates'!$C$9)*MIN($F34,'1. Rules &amp; Rates'!$C$14*$D34),0))</f>
        <v/>
      </c>
      <c r="P34" s="34">
        <f>IF($B34="","",MIN($L34,$M34,$N34,$O34))</f>
        <v/>
      </c>
      <c r="Q34" s="35">
        <f>IF($B34="","",MAX(0,$J34-$P34))</f>
        <v/>
      </c>
      <c r="R34" s="36">
        <f>IF($B34="","",IF('2. Employee Master'!$M34="No","Contract only. s.32 does not cover this person.","OSH Code s.32(1)(vi)"))</f>
        <v/>
      </c>
    </row>
    <row r="35">
      <c r="B35" s="17">
        <f>IF(OR('2. Employee Master'!$B35="",'2. Employee Master'!$E35=""),"",'2. Employee Master'!$B35)</f>
        <v/>
      </c>
      <c r="C35" s="17">
        <f>IF(OR('2. Employee Master'!$B35="",'2. Employee Master'!$E35=""),"",'2. Employee Master'!$C35)</f>
        <v/>
      </c>
      <c r="D35" s="29">
        <f>IF($B35="","",DATEDIF('2. Employee Master'!$D35,'2. Employee Master'!$E35,"Y"))</f>
        <v/>
      </c>
      <c r="E35" s="30">
        <f>IF($B35="","",ROUNDDOWN('2. Employee Master'!$F35/'1. Rules &amp; Rates'!$C$6,0))</f>
        <v/>
      </c>
      <c r="F35" s="30">
        <f>IF($B35="","",MAX(0,'2. Employee Master'!$K35+$E35-'2. Employee Master'!$L35))</f>
        <v/>
      </c>
      <c r="G35" s="31">
        <f>IF($B35="","",IF('1. Rules &amp; Rates'!$C$10="Yes",MAX('2. Employee Master'!$G35+'2. Employee Master'!$H35,'1. Rules &amp; Rates'!$C$11*'2. Employee Master'!$J35),'2. Employee Master'!$G35+'2. Employee Master'!$H35))</f>
        <v/>
      </c>
      <c r="H35" s="17">
        <f>IF($B35="","",IF(AND('1. Rules &amp; Rates'!$C$10="Yes",'1. Rules &amp; Rates'!$C$11*'2. Employee Master'!$J35&gt;'2. Employee Master'!$G35+'2. Employee Master'!$H35),"Yes, to "&amp;TEXT('1. Rules &amp; Rates'!$C$11,"0%")&amp;" of pay","No"))</f>
        <v/>
      </c>
      <c r="I35" s="32">
        <f>IF($B35="","",$G35/'1. Rules &amp; Rates'!$C$9)</f>
        <v/>
      </c>
      <c r="J35" s="33">
        <f>IF($B35="","",ROUND($I35*$F35,0))</f>
        <v/>
      </c>
      <c r="K35" s="31">
        <f>IF($B35="","",'2. Employee Master'!$G35+'2. Employee Master'!$H35+'2. Employee Master'!$I35)</f>
        <v/>
      </c>
      <c r="L35" s="31">
        <f>IF($B35="","",MAX(0,'1. Rules &amp; Rates'!$C$12-'2. Employee Master'!$N35))</f>
        <v/>
      </c>
      <c r="M35" s="31">
        <f>IF($B35="","",$J35)</f>
        <v/>
      </c>
      <c r="N35" s="31">
        <f>IF($B35="","",ROUND($K35*'1. Rules &amp; Rates'!$C$13,0))</f>
        <v/>
      </c>
      <c r="O35" s="31">
        <f>IF($B35="","",ROUND(($K35/'1. Rules &amp; Rates'!$C$9)*MIN($F35,'1. Rules &amp; Rates'!$C$14*$D35),0))</f>
        <v/>
      </c>
      <c r="P35" s="34">
        <f>IF($B35="","",MIN($L35,$M35,$N35,$O35))</f>
        <v/>
      </c>
      <c r="Q35" s="35">
        <f>IF($B35="","",MAX(0,$J35-$P35))</f>
        <v/>
      </c>
      <c r="R35" s="36">
        <f>IF($B35="","",IF('2. Employee Master'!$M35="No","Contract only. s.32 does not cover this person.","OSH Code s.32(1)(vi)"))</f>
        <v/>
      </c>
    </row>
    <row r="36">
      <c r="B36" s="17">
        <f>IF(OR('2. Employee Master'!$B36="",'2. Employee Master'!$E36=""),"",'2. Employee Master'!$B36)</f>
        <v/>
      </c>
      <c r="C36" s="17">
        <f>IF(OR('2. Employee Master'!$B36="",'2. Employee Master'!$E36=""),"",'2. Employee Master'!$C36)</f>
        <v/>
      </c>
      <c r="D36" s="29">
        <f>IF($B36="","",DATEDIF('2. Employee Master'!$D36,'2. Employee Master'!$E36,"Y"))</f>
        <v/>
      </c>
      <c r="E36" s="30">
        <f>IF($B36="","",ROUNDDOWN('2. Employee Master'!$F36/'1. Rules &amp; Rates'!$C$6,0))</f>
        <v/>
      </c>
      <c r="F36" s="30">
        <f>IF($B36="","",MAX(0,'2. Employee Master'!$K36+$E36-'2. Employee Master'!$L36))</f>
        <v/>
      </c>
      <c r="G36" s="31">
        <f>IF($B36="","",IF('1. Rules &amp; Rates'!$C$10="Yes",MAX('2. Employee Master'!$G36+'2. Employee Master'!$H36,'1. Rules &amp; Rates'!$C$11*'2. Employee Master'!$J36),'2. Employee Master'!$G36+'2. Employee Master'!$H36))</f>
        <v/>
      </c>
      <c r="H36" s="17">
        <f>IF($B36="","",IF(AND('1. Rules &amp; Rates'!$C$10="Yes",'1. Rules &amp; Rates'!$C$11*'2. Employee Master'!$J36&gt;'2. Employee Master'!$G36+'2. Employee Master'!$H36),"Yes, to "&amp;TEXT('1. Rules &amp; Rates'!$C$11,"0%")&amp;" of pay","No"))</f>
        <v/>
      </c>
      <c r="I36" s="32">
        <f>IF($B36="","",$G36/'1. Rules &amp; Rates'!$C$9)</f>
        <v/>
      </c>
      <c r="J36" s="33">
        <f>IF($B36="","",ROUND($I36*$F36,0))</f>
        <v/>
      </c>
      <c r="K36" s="31">
        <f>IF($B36="","",'2. Employee Master'!$G36+'2. Employee Master'!$H36+'2. Employee Master'!$I36)</f>
        <v/>
      </c>
      <c r="L36" s="31">
        <f>IF($B36="","",MAX(0,'1. Rules &amp; Rates'!$C$12-'2. Employee Master'!$N36))</f>
        <v/>
      </c>
      <c r="M36" s="31">
        <f>IF($B36="","",$J36)</f>
        <v/>
      </c>
      <c r="N36" s="31">
        <f>IF($B36="","",ROUND($K36*'1. Rules &amp; Rates'!$C$13,0))</f>
        <v/>
      </c>
      <c r="O36" s="31">
        <f>IF($B36="","",ROUND(($K36/'1. Rules &amp; Rates'!$C$9)*MIN($F36,'1. Rules &amp; Rates'!$C$14*$D36),0))</f>
        <v/>
      </c>
      <c r="P36" s="34">
        <f>IF($B36="","",MIN($L36,$M36,$N36,$O36))</f>
        <v/>
      </c>
      <c r="Q36" s="35">
        <f>IF($B36="","",MAX(0,$J36-$P36))</f>
        <v/>
      </c>
      <c r="R36" s="36">
        <f>IF($B36="","",IF('2. Employee Master'!$M36="No","Contract only. s.32 does not cover this person.","OSH Code s.32(1)(vi)"))</f>
        <v/>
      </c>
    </row>
    <row r="37">
      <c r="B37" s="17">
        <f>IF(OR('2. Employee Master'!$B37="",'2. Employee Master'!$E37=""),"",'2. Employee Master'!$B37)</f>
        <v/>
      </c>
      <c r="C37" s="17">
        <f>IF(OR('2. Employee Master'!$B37="",'2. Employee Master'!$E37=""),"",'2. Employee Master'!$C37)</f>
        <v/>
      </c>
      <c r="D37" s="29">
        <f>IF($B37="","",DATEDIF('2. Employee Master'!$D37,'2. Employee Master'!$E37,"Y"))</f>
        <v/>
      </c>
      <c r="E37" s="30">
        <f>IF($B37="","",ROUNDDOWN('2. Employee Master'!$F37/'1. Rules &amp; Rates'!$C$6,0))</f>
        <v/>
      </c>
      <c r="F37" s="30">
        <f>IF($B37="","",MAX(0,'2. Employee Master'!$K37+$E37-'2. Employee Master'!$L37))</f>
        <v/>
      </c>
      <c r="G37" s="31">
        <f>IF($B37="","",IF('1. Rules &amp; Rates'!$C$10="Yes",MAX('2. Employee Master'!$G37+'2. Employee Master'!$H37,'1. Rules &amp; Rates'!$C$11*'2. Employee Master'!$J37),'2. Employee Master'!$G37+'2. Employee Master'!$H37))</f>
        <v/>
      </c>
      <c r="H37" s="17">
        <f>IF($B37="","",IF(AND('1. Rules &amp; Rates'!$C$10="Yes",'1. Rules &amp; Rates'!$C$11*'2. Employee Master'!$J37&gt;'2. Employee Master'!$G37+'2. Employee Master'!$H37),"Yes, to "&amp;TEXT('1. Rules &amp; Rates'!$C$11,"0%")&amp;" of pay","No"))</f>
        <v/>
      </c>
      <c r="I37" s="32">
        <f>IF($B37="","",$G37/'1. Rules &amp; Rates'!$C$9)</f>
        <v/>
      </c>
      <c r="J37" s="33">
        <f>IF($B37="","",ROUND($I37*$F37,0))</f>
        <v/>
      </c>
      <c r="K37" s="31">
        <f>IF($B37="","",'2. Employee Master'!$G37+'2. Employee Master'!$H37+'2. Employee Master'!$I37)</f>
        <v/>
      </c>
      <c r="L37" s="31">
        <f>IF($B37="","",MAX(0,'1. Rules &amp; Rates'!$C$12-'2. Employee Master'!$N37))</f>
        <v/>
      </c>
      <c r="M37" s="31">
        <f>IF($B37="","",$J37)</f>
        <v/>
      </c>
      <c r="N37" s="31">
        <f>IF($B37="","",ROUND($K37*'1. Rules &amp; Rates'!$C$13,0))</f>
        <v/>
      </c>
      <c r="O37" s="31">
        <f>IF($B37="","",ROUND(($K37/'1. Rules &amp; Rates'!$C$9)*MIN($F37,'1. Rules &amp; Rates'!$C$14*$D37),0))</f>
        <v/>
      </c>
      <c r="P37" s="34">
        <f>IF($B37="","",MIN($L37,$M37,$N37,$O37))</f>
        <v/>
      </c>
      <c r="Q37" s="35">
        <f>IF($B37="","",MAX(0,$J37-$P37))</f>
        <v/>
      </c>
      <c r="R37" s="36">
        <f>IF($B37="","",IF('2. Employee Master'!$M37="No","Contract only. s.32 does not cover this person.","OSH Code s.32(1)(vi)"))</f>
        <v/>
      </c>
    </row>
    <row r="38">
      <c r="B38" s="17">
        <f>IF(OR('2. Employee Master'!$B38="",'2. Employee Master'!$E38=""),"",'2. Employee Master'!$B38)</f>
        <v/>
      </c>
      <c r="C38" s="17">
        <f>IF(OR('2. Employee Master'!$B38="",'2. Employee Master'!$E38=""),"",'2. Employee Master'!$C38)</f>
        <v/>
      </c>
      <c r="D38" s="29">
        <f>IF($B38="","",DATEDIF('2. Employee Master'!$D38,'2. Employee Master'!$E38,"Y"))</f>
        <v/>
      </c>
      <c r="E38" s="30">
        <f>IF($B38="","",ROUNDDOWN('2. Employee Master'!$F38/'1. Rules &amp; Rates'!$C$6,0))</f>
        <v/>
      </c>
      <c r="F38" s="30">
        <f>IF($B38="","",MAX(0,'2. Employee Master'!$K38+$E38-'2. Employee Master'!$L38))</f>
        <v/>
      </c>
      <c r="G38" s="31">
        <f>IF($B38="","",IF('1. Rules &amp; Rates'!$C$10="Yes",MAX('2. Employee Master'!$G38+'2. Employee Master'!$H38,'1. Rules &amp; Rates'!$C$11*'2. Employee Master'!$J38),'2. Employee Master'!$G38+'2. Employee Master'!$H38))</f>
        <v/>
      </c>
      <c r="H38" s="17">
        <f>IF($B38="","",IF(AND('1. Rules &amp; Rates'!$C$10="Yes",'1. Rules &amp; Rates'!$C$11*'2. Employee Master'!$J38&gt;'2. Employee Master'!$G38+'2. Employee Master'!$H38),"Yes, to "&amp;TEXT('1. Rules &amp; Rates'!$C$11,"0%")&amp;" of pay","No"))</f>
        <v/>
      </c>
      <c r="I38" s="32">
        <f>IF($B38="","",$G38/'1. Rules &amp; Rates'!$C$9)</f>
        <v/>
      </c>
      <c r="J38" s="33">
        <f>IF($B38="","",ROUND($I38*$F38,0))</f>
        <v/>
      </c>
      <c r="K38" s="31">
        <f>IF($B38="","",'2. Employee Master'!$G38+'2. Employee Master'!$H38+'2. Employee Master'!$I38)</f>
        <v/>
      </c>
      <c r="L38" s="31">
        <f>IF($B38="","",MAX(0,'1. Rules &amp; Rates'!$C$12-'2. Employee Master'!$N38))</f>
        <v/>
      </c>
      <c r="M38" s="31">
        <f>IF($B38="","",$J38)</f>
        <v/>
      </c>
      <c r="N38" s="31">
        <f>IF($B38="","",ROUND($K38*'1. Rules &amp; Rates'!$C$13,0))</f>
        <v/>
      </c>
      <c r="O38" s="31">
        <f>IF($B38="","",ROUND(($K38/'1. Rules &amp; Rates'!$C$9)*MIN($F38,'1. Rules &amp; Rates'!$C$14*$D38),0))</f>
        <v/>
      </c>
      <c r="P38" s="34">
        <f>IF($B38="","",MIN($L38,$M38,$N38,$O38))</f>
        <v/>
      </c>
      <c r="Q38" s="35">
        <f>IF($B38="","",MAX(0,$J38-$P38))</f>
        <v/>
      </c>
      <c r="R38" s="36">
        <f>IF($B38="","",IF('2. Employee Master'!$M38="No","Contract only. s.32 does not cover this person.","OSH Code s.32(1)(vi)"))</f>
        <v/>
      </c>
    </row>
    <row r="39">
      <c r="B39" s="17">
        <f>IF(OR('2. Employee Master'!$B39="",'2. Employee Master'!$E39=""),"",'2. Employee Master'!$B39)</f>
        <v/>
      </c>
      <c r="C39" s="17">
        <f>IF(OR('2. Employee Master'!$B39="",'2. Employee Master'!$E39=""),"",'2. Employee Master'!$C39)</f>
        <v/>
      </c>
      <c r="D39" s="29">
        <f>IF($B39="","",DATEDIF('2. Employee Master'!$D39,'2. Employee Master'!$E39,"Y"))</f>
        <v/>
      </c>
      <c r="E39" s="30">
        <f>IF($B39="","",ROUNDDOWN('2. Employee Master'!$F39/'1. Rules &amp; Rates'!$C$6,0))</f>
        <v/>
      </c>
      <c r="F39" s="30">
        <f>IF($B39="","",MAX(0,'2. Employee Master'!$K39+$E39-'2. Employee Master'!$L39))</f>
        <v/>
      </c>
      <c r="G39" s="31">
        <f>IF($B39="","",IF('1. Rules &amp; Rates'!$C$10="Yes",MAX('2. Employee Master'!$G39+'2. Employee Master'!$H39,'1. Rules &amp; Rates'!$C$11*'2. Employee Master'!$J39),'2. Employee Master'!$G39+'2. Employee Master'!$H39))</f>
        <v/>
      </c>
      <c r="H39" s="17">
        <f>IF($B39="","",IF(AND('1. Rules &amp; Rates'!$C$10="Yes",'1. Rules &amp; Rates'!$C$11*'2. Employee Master'!$J39&gt;'2. Employee Master'!$G39+'2. Employee Master'!$H39),"Yes, to "&amp;TEXT('1. Rules &amp; Rates'!$C$11,"0%")&amp;" of pay","No"))</f>
        <v/>
      </c>
      <c r="I39" s="32">
        <f>IF($B39="","",$G39/'1. Rules &amp; Rates'!$C$9)</f>
        <v/>
      </c>
      <c r="J39" s="33">
        <f>IF($B39="","",ROUND($I39*$F39,0))</f>
        <v/>
      </c>
      <c r="K39" s="31">
        <f>IF($B39="","",'2. Employee Master'!$G39+'2. Employee Master'!$H39+'2. Employee Master'!$I39)</f>
        <v/>
      </c>
      <c r="L39" s="31">
        <f>IF($B39="","",MAX(0,'1. Rules &amp; Rates'!$C$12-'2. Employee Master'!$N39))</f>
        <v/>
      </c>
      <c r="M39" s="31">
        <f>IF($B39="","",$J39)</f>
        <v/>
      </c>
      <c r="N39" s="31">
        <f>IF($B39="","",ROUND($K39*'1. Rules &amp; Rates'!$C$13,0))</f>
        <v/>
      </c>
      <c r="O39" s="31">
        <f>IF($B39="","",ROUND(($K39/'1. Rules &amp; Rates'!$C$9)*MIN($F39,'1. Rules &amp; Rates'!$C$14*$D39),0))</f>
        <v/>
      </c>
      <c r="P39" s="34">
        <f>IF($B39="","",MIN($L39,$M39,$N39,$O39))</f>
        <v/>
      </c>
      <c r="Q39" s="35">
        <f>IF($B39="","",MAX(0,$J39-$P39))</f>
        <v/>
      </c>
      <c r="R39" s="36">
        <f>IF($B39="","",IF('2. Employee Master'!$M39="No","Contract only. s.32 does not cover this person.","OSH Code s.32(1)(vi)"))</f>
        <v/>
      </c>
    </row>
    <row r="40">
      <c r="B40" s="17">
        <f>IF(OR('2. Employee Master'!$B40="",'2. Employee Master'!$E40=""),"",'2. Employee Master'!$B40)</f>
        <v/>
      </c>
      <c r="C40" s="17">
        <f>IF(OR('2. Employee Master'!$B40="",'2. Employee Master'!$E40=""),"",'2. Employee Master'!$C40)</f>
        <v/>
      </c>
      <c r="D40" s="29">
        <f>IF($B40="","",DATEDIF('2. Employee Master'!$D40,'2. Employee Master'!$E40,"Y"))</f>
        <v/>
      </c>
      <c r="E40" s="30">
        <f>IF($B40="","",ROUNDDOWN('2. Employee Master'!$F40/'1. Rules &amp; Rates'!$C$6,0))</f>
        <v/>
      </c>
      <c r="F40" s="30">
        <f>IF($B40="","",MAX(0,'2. Employee Master'!$K40+$E40-'2. Employee Master'!$L40))</f>
        <v/>
      </c>
      <c r="G40" s="31">
        <f>IF($B40="","",IF('1. Rules &amp; Rates'!$C$10="Yes",MAX('2. Employee Master'!$G40+'2. Employee Master'!$H40,'1. Rules &amp; Rates'!$C$11*'2. Employee Master'!$J40),'2. Employee Master'!$G40+'2. Employee Master'!$H40))</f>
        <v/>
      </c>
      <c r="H40" s="17">
        <f>IF($B40="","",IF(AND('1. Rules &amp; Rates'!$C$10="Yes",'1. Rules &amp; Rates'!$C$11*'2. Employee Master'!$J40&gt;'2. Employee Master'!$G40+'2. Employee Master'!$H40),"Yes, to "&amp;TEXT('1. Rules &amp; Rates'!$C$11,"0%")&amp;" of pay","No"))</f>
        <v/>
      </c>
      <c r="I40" s="32">
        <f>IF($B40="","",$G40/'1. Rules &amp; Rates'!$C$9)</f>
        <v/>
      </c>
      <c r="J40" s="33">
        <f>IF($B40="","",ROUND($I40*$F40,0))</f>
        <v/>
      </c>
      <c r="K40" s="31">
        <f>IF($B40="","",'2. Employee Master'!$G40+'2. Employee Master'!$H40+'2. Employee Master'!$I40)</f>
        <v/>
      </c>
      <c r="L40" s="31">
        <f>IF($B40="","",MAX(0,'1. Rules &amp; Rates'!$C$12-'2. Employee Master'!$N40))</f>
        <v/>
      </c>
      <c r="M40" s="31">
        <f>IF($B40="","",$J40)</f>
        <v/>
      </c>
      <c r="N40" s="31">
        <f>IF($B40="","",ROUND($K40*'1. Rules &amp; Rates'!$C$13,0))</f>
        <v/>
      </c>
      <c r="O40" s="31">
        <f>IF($B40="","",ROUND(($K40/'1. Rules &amp; Rates'!$C$9)*MIN($F40,'1. Rules &amp; Rates'!$C$14*$D40),0))</f>
        <v/>
      </c>
      <c r="P40" s="34">
        <f>IF($B40="","",MIN($L40,$M40,$N40,$O40))</f>
        <v/>
      </c>
      <c r="Q40" s="35">
        <f>IF($B40="","",MAX(0,$J40-$P40))</f>
        <v/>
      </c>
      <c r="R40" s="36">
        <f>IF($B40="","",IF('2. Employee Master'!$M40="No","Contract only. s.32 does not cover this person.","OSH Code s.32(1)(vi)"))</f>
        <v/>
      </c>
    </row>
    <row r="41">
      <c r="B41" s="17">
        <f>IF(OR('2. Employee Master'!$B41="",'2. Employee Master'!$E41=""),"",'2. Employee Master'!$B41)</f>
        <v/>
      </c>
      <c r="C41" s="17">
        <f>IF(OR('2. Employee Master'!$B41="",'2. Employee Master'!$E41=""),"",'2. Employee Master'!$C41)</f>
        <v/>
      </c>
      <c r="D41" s="29">
        <f>IF($B41="","",DATEDIF('2. Employee Master'!$D41,'2. Employee Master'!$E41,"Y"))</f>
        <v/>
      </c>
      <c r="E41" s="30">
        <f>IF($B41="","",ROUNDDOWN('2. Employee Master'!$F41/'1. Rules &amp; Rates'!$C$6,0))</f>
        <v/>
      </c>
      <c r="F41" s="30">
        <f>IF($B41="","",MAX(0,'2. Employee Master'!$K41+$E41-'2. Employee Master'!$L41))</f>
        <v/>
      </c>
      <c r="G41" s="31">
        <f>IF($B41="","",IF('1. Rules &amp; Rates'!$C$10="Yes",MAX('2. Employee Master'!$G41+'2. Employee Master'!$H41,'1. Rules &amp; Rates'!$C$11*'2. Employee Master'!$J41),'2. Employee Master'!$G41+'2. Employee Master'!$H41))</f>
        <v/>
      </c>
      <c r="H41" s="17">
        <f>IF($B41="","",IF(AND('1. Rules &amp; Rates'!$C$10="Yes",'1. Rules &amp; Rates'!$C$11*'2. Employee Master'!$J41&gt;'2. Employee Master'!$G41+'2. Employee Master'!$H41),"Yes, to "&amp;TEXT('1. Rules &amp; Rates'!$C$11,"0%")&amp;" of pay","No"))</f>
        <v/>
      </c>
      <c r="I41" s="32">
        <f>IF($B41="","",$G41/'1. Rules &amp; Rates'!$C$9)</f>
        <v/>
      </c>
      <c r="J41" s="33">
        <f>IF($B41="","",ROUND($I41*$F41,0))</f>
        <v/>
      </c>
      <c r="K41" s="31">
        <f>IF($B41="","",'2. Employee Master'!$G41+'2. Employee Master'!$H41+'2. Employee Master'!$I41)</f>
        <v/>
      </c>
      <c r="L41" s="31">
        <f>IF($B41="","",MAX(0,'1. Rules &amp; Rates'!$C$12-'2. Employee Master'!$N41))</f>
        <v/>
      </c>
      <c r="M41" s="31">
        <f>IF($B41="","",$J41)</f>
        <v/>
      </c>
      <c r="N41" s="31">
        <f>IF($B41="","",ROUND($K41*'1. Rules &amp; Rates'!$C$13,0))</f>
        <v/>
      </c>
      <c r="O41" s="31">
        <f>IF($B41="","",ROUND(($K41/'1. Rules &amp; Rates'!$C$9)*MIN($F41,'1. Rules &amp; Rates'!$C$14*$D41),0))</f>
        <v/>
      </c>
      <c r="P41" s="34">
        <f>IF($B41="","",MIN($L41,$M41,$N41,$O41))</f>
        <v/>
      </c>
      <c r="Q41" s="35">
        <f>IF($B41="","",MAX(0,$J41-$P41))</f>
        <v/>
      </c>
      <c r="R41" s="36">
        <f>IF($B41="","",IF('2. Employee Master'!$M41="No","Contract only. s.32 does not cover this person.","OSH Code s.32(1)(vi)"))</f>
        <v/>
      </c>
    </row>
    <row r="42">
      <c r="B42" s="17">
        <f>IF(OR('2. Employee Master'!$B42="",'2. Employee Master'!$E42=""),"",'2. Employee Master'!$B42)</f>
        <v/>
      </c>
      <c r="C42" s="17">
        <f>IF(OR('2. Employee Master'!$B42="",'2. Employee Master'!$E42=""),"",'2. Employee Master'!$C42)</f>
        <v/>
      </c>
      <c r="D42" s="29">
        <f>IF($B42="","",DATEDIF('2. Employee Master'!$D42,'2. Employee Master'!$E42,"Y"))</f>
        <v/>
      </c>
      <c r="E42" s="30">
        <f>IF($B42="","",ROUNDDOWN('2. Employee Master'!$F42/'1. Rules &amp; Rates'!$C$6,0))</f>
        <v/>
      </c>
      <c r="F42" s="30">
        <f>IF($B42="","",MAX(0,'2. Employee Master'!$K42+$E42-'2. Employee Master'!$L42))</f>
        <v/>
      </c>
      <c r="G42" s="31">
        <f>IF($B42="","",IF('1. Rules &amp; Rates'!$C$10="Yes",MAX('2. Employee Master'!$G42+'2. Employee Master'!$H42,'1. Rules &amp; Rates'!$C$11*'2. Employee Master'!$J42),'2. Employee Master'!$G42+'2. Employee Master'!$H42))</f>
        <v/>
      </c>
      <c r="H42" s="17">
        <f>IF($B42="","",IF(AND('1. Rules &amp; Rates'!$C$10="Yes",'1. Rules &amp; Rates'!$C$11*'2. Employee Master'!$J42&gt;'2. Employee Master'!$G42+'2. Employee Master'!$H42),"Yes, to "&amp;TEXT('1. Rules &amp; Rates'!$C$11,"0%")&amp;" of pay","No"))</f>
        <v/>
      </c>
      <c r="I42" s="32">
        <f>IF($B42="","",$G42/'1. Rules &amp; Rates'!$C$9)</f>
        <v/>
      </c>
      <c r="J42" s="33">
        <f>IF($B42="","",ROUND($I42*$F42,0))</f>
        <v/>
      </c>
      <c r="K42" s="31">
        <f>IF($B42="","",'2. Employee Master'!$G42+'2. Employee Master'!$H42+'2. Employee Master'!$I42)</f>
        <v/>
      </c>
      <c r="L42" s="31">
        <f>IF($B42="","",MAX(0,'1. Rules &amp; Rates'!$C$12-'2. Employee Master'!$N42))</f>
        <v/>
      </c>
      <c r="M42" s="31">
        <f>IF($B42="","",$J42)</f>
        <v/>
      </c>
      <c r="N42" s="31">
        <f>IF($B42="","",ROUND($K42*'1. Rules &amp; Rates'!$C$13,0))</f>
        <v/>
      </c>
      <c r="O42" s="31">
        <f>IF($B42="","",ROUND(($K42/'1. Rules &amp; Rates'!$C$9)*MIN($F42,'1. Rules &amp; Rates'!$C$14*$D42),0))</f>
        <v/>
      </c>
      <c r="P42" s="34">
        <f>IF($B42="","",MIN($L42,$M42,$N42,$O42))</f>
        <v/>
      </c>
      <c r="Q42" s="35">
        <f>IF($B42="","",MAX(0,$J42-$P42))</f>
        <v/>
      </c>
      <c r="R42" s="36">
        <f>IF($B42="","",IF('2. Employee Master'!$M42="No","Contract only. s.32 does not cover this person.","OSH Code s.32(1)(vi)"))</f>
        <v/>
      </c>
    </row>
    <row r="43">
      <c r="B43" s="17">
        <f>IF(OR('2. Employee Master'!$B43="",'2. Employee Master'!$E43=""),"",'2. Employee Master'!$B43)</f>
        <v/>
      </c>
      <c r="C43" s="17">
        <f>IF(OR('2. Employee Master'!$B43="",'2. Employee Master'!$E43=""),"",'2. Employee Master'!$C43)</f>
        <v/>
      </c>
      <c r="D43" s="29">
        <f>IF($B43="","",DATEDIF('2. Employee Master'!$D43,'2. Employee Master'!$E43,"Y"))</f>
        <v/>
      </c>
      <c r="E43" s="30">
        <f>IF($B43="","",ROUNDDOWN('2. Employee Master'!$F43/'1. Rules &amp; Rates'!$C$6,0))</f>
        <v/>
      </c>
      <c r="F43" s="30">
        <f>IF($B43="","",MAX(0,'2. Employee Master'!$K43+$E43-'2. Employee Master'!$L43))</f>
        <v/>
      </c>
      <c r="G43" s="31">
        <f>IF($B43="","",IF('1. Rules &amp; Rates'!$C$10="Yes",MAX('2. Employee Master'!$G43+'2. Employee Master'!$H43,'1. Rules &amp; Rates'!$C$11*'2. Employee Master'!$J43),'2. Employee Master'!$G43+'2. Employee Master'!$H43))</f>
        <v/>
      </c>
      <c r="H43" s="17">
        <f>IF($B43="","",IF(AND('1. Rules &amp; Rates'!$C$10="Yes",'1. Rules &amp; Rates'!$C$11*'2. Employee Master'!$J43&gt;'2. Employee Master'!$G43+'2. Employee Master'!$H43),"Yes, to "&amp;TEXT('1. Rules &amp; Rates'!$C$11,"0%")&amp;" of pay","No"))</f>
        <v/>
      </c>
      <c r="I43" s="32">
        <f>IF($B43="","",$G43/'1. Rules &amp; Rates'!$C$9)</f>
        <v/>
      </c>
      <c r="J43" s="33">
        <f>IF($B43="","",ROUND($I43*$F43,0))</f>
        <v/>
      </c>
      <c r="K43" s="31">
        <f>IF($B43="","",'2. Employee Master'!$G43+'2. Employee Master'!$H43+'2. Employee Master'!$I43)</f>
        <v/>
      </c>
      <c r="L43" s="31">
        <f>IF($B43="","",MAX(0,'1. Rules &amp; Rates'!$C$12-'2. Employee Master'!$N43))</f>
        <v/>
      </c>
      <c r="M43" s="31">
        <f>IF($B43="","",$J43)</f>
        <v/>
      </c>
      <c r="N43" s="31">
        <f>IF($B43="","",ROUND($K43*'1. Rules &amp; Rates'!$C$13,0))</f>
        <v/>
      </c>
      <c r="O43" s="31">
        <f>IF($B43="","",ROUND(($K43/'1. Rules &amp; Rates'!$C$9)*MIN($F43,'1. Rules &amp; Rates'!$C$14*$D43),0))</f>
        <v/>
      </c>
      <c r="P43" s="34">
        <f>IF($B43="","",MIN($L43,$M43,$N43,$O43))</f>
        <v/>
      </c>
      <c r="Q43" s="35">
        <f>IF($B43="","",MAX(0,$J43-$P43))</f>
        <v/>
      </c>
      <c r="R43" s="36">
        <f>IF($B43="","",IF('2. Employee Master'!$M43="No","Contract only. s.32 does not cover this person.","OSH Code s.32(1)(vi)"))</f>
        <v/>
      </c>
    </row>
    <row r="44">
      <c r="B44" s="17">
        <f>IF(OR('2. Employee Master'!$B44="",'2. Employee Master'!$E44=""),"",'2. Employee Master'!$B44)</f>
        <v/>
      </c>
      <c r="C44" s="17">
        <f>IF(OR('2. Employee Master'!$B44="",'2. Employee Master'!$E44=""),"",'2. Employee Master'!$C44)</f>
        <v/>
      </c>
      <c r="D44" s="29">
        <f>IF($B44="","",DATEDIF('2. Employee Master'!$D44,'2. Employee Master'!$E44,"Y"))</f>
        <v/>
      </c>
      <c r="E44" s="30">
        <f>IF($B44="","",ROUNDDOWN('2. Employee Master'!$F44/'1. Rules &amp; Rates'!$C$6,0))</f>
        <v/>
      </c>
      <c r="F44" s="30">
        <f>IF($B44="","",MAX(0,'2. Employee Master'!$K44+$E44-'2. Employee Master'!$L44))</f>
        <v/>
      </c>
      <c r="G44" s="31">
        <f>IF($B44="","",IF('1. Rules &amp; Rates'!$C$10="Yes",MAX('2. Employee Master'!$G44+'2. Employee Master'!$H44,'1. Rules &amp; Rates'!$C$11*'2. Employee Master'!$J44),'2. Employee Master'!$G44+'2. Employee Master'!$H44))</f>
        <v/>
      </c>
      <c r="H44" s="17">
        <f>IF($B44="","",IF(AND('1. Rules &amp; Rates'!$C$10="Yes",'1. Rules &amp; Rates'!$C$11*'2. Employee Master'!$J44&gt;'2. Employee Master'!$G44+'2. Employee Master'!$H44),"Yes, to "&amp;TEXT('1. Rules &amp; Rates'!$C$11,"0%")&amp;" of pay","No"))</f>
        <v/>
      </c>
      <c r="I44" s="32">
        <f>IF($B44="","",$G44/'1. Rules &amp; Rates'!$C$9)</f>
        <v/>
      </c>
      <c r="J44" s="33">
        <f>IF($B44="","",ROUND($I44*$F44,0))</f>
        <v/>
      </c>
      <c r="K44" s="31">
        <f>IF($B44="","",'2. Employee Master'!$G44+'2. Employee Master'!$H44+'2. Employee Master'!$I44)</f>
        <v/>
      </c>
      <c r="L44" s="31">
        <f>IF($B44="","",MAX(0,'1. Rules &amp; Rates'!$C$12-'2. Employee Master'!$N44))</f>
        <v/>
      </c>
      <c r="M44" s="31">
        <f>IF($B44="","",$J44)</f>
        <v/>
      </c>
      <c r="N44" s="31">
        <f>IF($B44="","",ROUND($K44*'1. Rules &amp; Rates'!$C$13,0))</f>
        <v/>
      </c>
      <c r="O44" s="31">
        <f>IF($B44="","",ROUND(($K44/'1. Rules &amp; Rates'!$C$9)*MIN($F44,'1. Rules &amp; Rates'!$C$14*$D44),0))</f>
        <v/>
      </c>
      <c r="P44" s="34">
        <f>IF($B44="","",MIN($L44,$M44,$N44,$O44))</f>
        <v/>
      </c>
      <c r="Q44" s="35">
        <f>IF($B44="","",MAX(0,$J44-$P44))</f>
        <v/>
      </c>
      <c r="R44" s="36">
        <f>IF($B44="","",IF('2. Employee Master'!$M44="No","Contract only. s.32 does not cover this person.","OSH Code s.32(1)(vi)"))</f>
        <v/>
      </c>
    </row>
    <row r="45">
      <c r="B45" s="17">
        <f>IF(OR('2. Employee Master'!$B45="",'2. Employee Master'!$E45=""),"",'2. Employee Master'!$B45)</f>
        <v/>
      </c>
      <c r="C45" s="17">
        <f>IF(OR('2. Employee Master'!$B45="",'2. Employee Master'!$E45=""),"",'2. Employee Master'!$C45)</f>
        <v/>
      </c>
      <c r="D45" s="29">
        <f>IF($B45="","",DATEDIF('2. Employee Master'!$D45,'2. Employee Master'!$E45,"Y"))</f>
        <v/>
      </c>
      <c r="E45" s="30">
        <f>IF($B45="","",ROUNDDOWN('2. Employee Master'!$F45/'1. Rules &amp; Rates'!$C$6,0))</f>
        <v/>
      </c>
      <c r="F45" s="30">
        <f>IF($B45="","",MAX(0,'2. Employee Master'!$K45+$E45-'2. Employee Master'!$L45))</f>
        <v/>
      </c>
      <c r="G45" s="31">
        <f>IF($B45="","",IF('1. Rules &amp; Rates'!$C$10="Yes",MAX('2. Employee Master'!$G45+'2. Employee Master'!$H45,'1. Rules &amp; Rates'!$C$11*'2. Employee Master'!$J45),'2. Employee Master'!$G45+'2. Employee Master'!$H45))</f>
        <v/>
      </c>
      <c r="H45" s="17">
        <f>IF($B45="","",IF(AND('1. Rules &amp; Rates'!$C$10="Yes",'1. Rules &amp; Rates'!$C$11*'2. Employee Master'!$J45&gt;'2. Employee Master'!$G45+'2. Employee Master'!$H45),"Yes, to "&amp;TEXT('1. Rules &amp; Rates'!$C$11,"0%")&amp;" of pay","No"))</f>
        <v/>
      </c>
      <c r="I45" s="32">
        <f>IF($B45="","",$G45/'1. Rules &amp; Rates'!$C$9)</f>
        <v/>
      </c>
      <c r="J45" s="33">
        <f>IF($B45="","",ROUND($I45*$F45,0))</f>
        <v/>
      </c>
      <c r="K45" s="31">
        <f>IF($B45="","",'2. Employee Master'!$G45+'2. Employee Master'!$H45+'2. Employee Master'!$I45)</f>
        <v/>
      </c>
      <c r="L45" s="31">
        <f>IF($B45="","",MAX(0,'1. Rules &amp; Rates'!$C$12-'2. Employee Master'!$N45))</f>
        <v/>
      </c>
      <c r="M45" s="31">
        <f>IF($B45="","",$J45)</f>
        <v/>
      </c>
      <c r="N45" s="31">
        <f>IF($B45="","",ROUND($K45*'1. Rules &amp; Rates'!$C$13,0))</f>
        <v/>
      </c>
      <c r="O45" s="31">
        <f>IF($B45="","",ROUND(($K45/'1. Rules &amp; Rates'!$C$9)*MIN($F45,'1. Rules &amp; Rates'!$C$14*$D45),0))</f>
        <v/>
      </c>
      <c r="P45" s="34">
        <f>IF($B45="","",MIN($L45,$M45,$N45,$O45))</f>
        <v/>
      </c>
      <c r="Q45" s="35">
        <f>IF($B45="","",MAX(0,$J45-$P45))</f>
        <v/>
      </c>
      <c r="R45" s="36">
        <f>IF($B45="","",IF('2. Employee Master'!$M45="No","Contract only. s.32 does not cover this person.","OSH Code s.32(1)(vi)"))</f>
        <v/>
      </c>
    </row>
    <row r="46">
      <c r="C46" s="7" t="inlineStr">
        <is>
          <t>Total</t>
        </is>
      </c>
      <c r="J46" s="37">
        <f>SUM(J6:J45)</f>
        <v/>
      </c>
      <c r="P46" s="37">
        <f>SUM(P6:P45)</f>
        <v/>
      </c>
      <c r="Q46" s="37">
        <f>SUM(Q6:Q45)</f>
        <v/>
      </c>
    </row>
    <row r="48" ht="68" customHeight="1">
      <c r="B48" s="11" t="inlineStr">
        <is>
          <t>Why two bases. Column G is what you PAY on: wages under the OSH Code, which is basic + DA lifted to 50% of pay where the allowances are bigger. Column K is what the TAX EXEMPTION is worked out on: salary under s.19(1) of the Income-tax Act 2025, which is basic + DA + commission on turnover, with no floor. They are different numbers on purpose. Shabnam Qureshi on row 8 is the clearest example.</t>
        </is>
      </c>
    </row>
    <row r="49"/>
    <row r="50"/>
    <row r="51"/>
  </sheetData>
  <mergeCells count="1">
    <mergeCell ref="B48:H51"/>
  </mergeCells>
  <pageMargins left="0.75" right="0.75" top="1" bottom="1" header="0.5" footer="0.5"/>
</worksheet>
</file>

<file path=xl/worksheets/sheet5.xml><?xml version="1.0" encoding="utf-8"?>
<worksheet xmlns="http://schemas.openxmlformats.org/spreadsheetml/2006/main">
  <sheetPr>
    <tabColor rgb="00008CDB"/>
    <outlinePr summaryBelow="1" summaryRight="1"/>
    <pageSetUpPr/>
  </sheetPr>
  <dimension ref="B2:L51"/>
  <sheetViews>
    <sheetView showGridLines="0" workbookViewId="0">
      <pane xSplit="3" ySplit="5" topLeftCell="D6" activePane="bottomRight" state="frozen"/>
      <selection pane="topRight"/>
      <selection pane="bottomLeft"/>
      <selection pane="bottomRight" activeCell="A1" sqref="A1"/>
    </sheetView>
  </sheetViews>
  <sheetFormatPr baseColWidth="8" defaultRowHeight="15"/>
  <cols>
    <col width="2" customWidth="1" min="1" max="1"/>
    <col width="13" customWidth="1" min="2" max="2"/>
    <col width="19" customWidth="1" min="3" max="3"/>
    <col width="13" customWidth="1" min="4" max="4"/>
    <col width="13" customWidth="1" min="5" max="5"/>
    <col width="12" customWidth="1" min="6" max="6"/>
    <col width="14" customWidth="1" min="7" max="7"/>
    <col width="16" customWidth="1" min="8" max="8"/>
    <col width="12" customWidth="1" min="9" max="9"/>
    <col width="12" customWidth="1" min="10" max="10"/>
    <col width="15" customWidth="1" min="11" max="11"/>
    <col width="12" customWidth="1" min="12" max="12"/>
  </cols>
  <sheetData>
    <row r="2">
      <c r="B2" s="16" t="inlineStr">
        <is>
          <t>Year-End Encashment</t>
        </is>
      </c>
    </row>
    <row r="3">
      <c r="B3" s="15" t="inlineStr">
        <is>
          <t>For people still employed on 31 December. Thirty days carry forward; anything above that must be encashed under s.32(1)(ix). All of it is taxable, because the exemption only applies on retirement or resignation.</t>
        </is>
      </c>
    </row>
    <row r="5" ht="40" customHeight="1">
      <c r="B5" s="5" t="inlineStr">
        <is>
          <t>Employee</t>
        </is>
      </c>
      <c r="C5" s="5" t="inlineStr">
        <is>
          <t>Name</t>
        </is>
      </c>
      <c r="D5" s="5" t="inlineStr">
        <is>
          <t>Leave earned this year</t>
        </is>
      </c>
      <c r="E5" s="5" t="inlineStr">
        <is>
          <t>Balance at 31 Dec</t>
        </is>
      </c>
      <c r="F5" s="5" t="inlineStr">
        <is>
          <t>Carried forward</t>
        </is>
      </c>
      <c r="G5" s="5" t="inlineStr">
        <is>
          <t>MUST be encashed</t>
        </is>
      </c>
      <c r="H5" s="5" t="inlineStr">
        <is>
          <t>May be encashed on request</t>
        </is>
      </c>
      <c r="I5" s="5" t="inlineStr">
        <is>
          <t>Payout base</t>
        </is>
      </c>
      <c r="J5" s="5" t="inlineStr">
        <is>
          <t>Per-day rate</t>
        </is>
      </c>
      <c r="K5" s="5" t="inlineStr">
        <is>
          <t>AMOUNT PAYABLE</t>
        </is>
      </c>
      <c r="L5" s="5" t="inlineStr">
        <is>
          <t>All taxable?</t>
        </is>
      </c>
    </row>
    <row r="6">
      <c r="B6" s="17">
        <f>IF(OR('2. Employee Master'!$B6="",NOT('2. Employee Master'!$E6="")),"",'2. Employee Master'!$B6)</f>
        <v/>
      </c>
      <c r="C6" s="17">
        <f>IF(OR('2. Employee Master'!$B6="",NOT('2. Employee Master'!$E6="")),"",'2. Employee Master'!$C6)</f>
        <v/>
      </c>
      <c r="D6" s="30">
        <f>IF($B6="","",IF(YEAR('2. Employee Master'!$D6)='1. Rules &amp; Rates'!$C$15,IF('2. Employee Master'!$F6&gt;=0.25*(DATE('1. Rules &amp; Rates'!$C$15,12,31)-'2. Employee Master'!$D6+1),ROUNDDOWN('2. Employee Master'!$F6/'1. Rules &amp; Rates'!$C$6,0),0),IF('2. Employee Master'!$F6&lt;'1. Rules &amp; Rates'!$C$7,0,ROUNDDOWN('2. Employee Master'!$F6/'1. Rules &amp; Rates'!$C$6,0))))</f>
        <v/>
      </c>
      <c r="E6" s="30">
        <f>IF($B6="","",MAX(0,'2. Employee Master'!$K6+$D6-'2. Employee Master'!$L6))</f>
        <v/>
      </c>
      <c r="F6" s="30">
        <f>IF($B6="","",MIN($E6,'1. Rules &amp; Rates'!$C$8))</f>
        <v/>
      </c>
      <c r="G6" s="38">
        <f>IF($B6="","",MAX(0,$E6-'1. Rules &amp; Rates'!$C$8))</f>
        <v/>
      </c>
      <c r="H6" s="30">
        <f>IF($B6="","",$F6)</f>
        <v/>
      </c>
      <c r="I6" s="31">
        <f>IF($B6="","",IF('1. Rules &amp; Rates'!$C$10="Yes",MAX('2. Employee Master'!$G6+'2. Employee Master'!$H6,'1. Rules &amp; Rates'!$C$11*'2. Employee Master'!$J6),'2. Employee Master'!$G6+'2. Employee Master'!$H6))</f>
        <v/>
      </c>
      <c r="J6" s="32">
        <f>IF($B6="","",$I6/'1. Rules &amp; Rates'!$C$9)</f>
        <v/>
      </c>
      <c r="K6" s="33">
        <f>IF($B6="","",ROUND($J6*$G6,0))</f>
        <v/>
      </c>
      <c r="L6" s="17">
        <f>IF($B6="","",IF($K6&gt;0,"Yes, fully taxable","-"))</f>
        <v/>
      </c>
    </row>
    <row r="7">
      <c r="B7" s="17">
        <f>IF(OR('2. Employee Master'!$B7="",NOT('2. Employee Master'!$E7="")),"",'2. Employee Master'!$B7)</f>
        <v/>
      </c>
      <c r="C7" s="17">
        <f>IF(OR('2. Employee Master'!$B7="",NOT('2. Employee Master'!$E7="")),"",'2. Employee Master'!$C7)</f>
        <v/>
      </c>
      <c r="D7" s="30">
        <f>IF($B7="","",IF(YEAR('2. Employee Master'!$D7)='1. Rules &amp; Rates'!$C$15,IF('2. Employee Master'!$F7&gt;=0.25*(DATE('1. Rules &amp; Rates'!$C$15,12,31)-'2. Employee Master'!$D7+1),ROUNDDOWN('2. Employee Master'!$F7/'1. Rules &amp; Rates'!$C$6,0),0),IF('2. Employee Master'!$F7&lt;'1. Rules &amp; Rates'!$C$7,0,ROUNDDOWN('2. Employee Master'!$F7/'1. Rules &amp; Rates'!$C$6,0))))</f>
        <v/>
      </c>
      <c r="E7" s="30">
        <f>IF($B7="","",MAX(0,'2. Employee Master'!$K7+$D7-'2. Employee Master'!$L7))</f>
        <v/>
      </c>
      <c r="F7" s="30">
        <f>IF($B7="","",MIN($E7,'1. Rules &amp; Rates'!$C$8))</f>
        <v/>
      </c>
      <c r="G7" s="38">
        <f>IF($B7="","",MAX(0,$E7-'1. Rules &amp; Rates'!$C$8))</f>
        <v/>
      </c>
      <c r="H7" s="30">
        <f>IF($B7="","",$F7)</f>
        <v/>
      </c>
      <c r="I7" s="31">
        <f>IF($B7="","",IF('1. Rules &amp; Rates'!$C$10="Yes",MAX('2. Employee Master'!$G7+'2. Employee Master'!$H7,'1. Rules &amp; Rates'!$C$11*'2. Employee Master'!$J7),'2. Employee Master'!$G7+'2. Employee Master'!$H7))</f>
        <v/>
      </c>
      <c r="J7" s="32">
        <f>IF($B7="","",$I7/'1. Rules &amp; Rates'!$C$9)</f>
        <v/>
      </c>
      <c r="K7" s="33">
        <f>IF($B7="","",ROUND($J7*$G7,0))</f>
        <v/>
      </c>
      <c r="L7" s="17">
        <f>IF($B7="","",IF($K7&gt;0,"Yes, fully taxable","-"))</f>
        <v/>
      </c>
    </row>
    <row r="8">
      <c r="B8" s="17">
        <f>IF(OR('2. Employee Master'!$B8="",NOT('2. Employee Master'!$E8="")),"",'2. Employee Master'!$B8)</f>
        <v/>
      </c>
      <c r="C8" s="17">
        <f>IF(OR('2. Employee Master'!$B8="",NOT('2. Employee Master'!$E8="")),"",'2. Employee Master'!$C8)</f>
        <v/>
      </c>
      <c r="D8" s="30">
        <f>IF($B8="","",IF(YEAR('2. Employee Master'!$D8)='1. Rules &amp; Rates'!$C$15,IF('2. Employee Master'!$F8&gt;=0.25*(DATE('1. Rules &amp; Rates'!$C$15,12,31)-'2. Employee Master'!$D8+1),ROUNDDOWN('2. Employee Master'!$F8/'1. Rules &amp; Rates'!$C$6,0),0),IF('2. Employee Master'!$F8&lt;'1. Rules &amp; Rates'!$C$7,0,ROUNDDOWN('2. Employee Master'!$F8/'1. Rules &amp; Rates'!$C$6,0))))</f>
        <v/>
      </c>
      <c r="E8" s="30">
        <f>IF($B8="","",MAX(0,'2. Employee Master'!$K8+$D8-'2. Employee Master'!$L8))</f>
        <v/>
      </c>
      <c r="F8" s="30">
        <f>IF($B8="","",MIN($E8,'1. Rules &amp; Rates'!$C$8))</f>
        <v/>
      </c>
      <c r="G8" s="38">
        <f>IF($B8="","",MAX(0,$E8-'1. Rules &amp; Rates'!$C$8))</f>
        <v/>
      </c>
      <c r="H8" s="30">
        <f>IF($B8="","",$F8)</f>
        <v/>
      </c>
      <c r="I8" s="31">
        <f>IF($B8="","",IF('1. Rules &amp; Rates'!$C$10="Yes",MAX('2. Employee Master'!$G8+'2. Employee Master'!$H8,'1. Rules &amp; Rates'!$C$11*'2. Employee Master'!$J8),'2. Employee Master'!$G8+'2. Employee Master'!$H8))</f>
        <v/>
      </c>
      <c r="J8" s="32">
        <f>IF($B8="","",$I8/'1. Rules &amp; Rates'!$C$9)</f>
        <v/>
      </c>
      <c r="K8" s="33">
        <f>IF($B8="","",ROUND($J8*$G8,0))</f>
        <v/>
      </c>
      <c r="L8" s="17">
        <f>IF($B8="","",IF($K8&gt;0,"Yes, fully taxable","-"))</f>
        <v/>
      </c>
    </row>
    <row r="9">
      <c r="B9" s="17">
        <f>IF(OR('2. Employee Master'!$B9="",NOT('2. Employee Master'!$E9="")),"",'2. Employee Master'!$B9)</f>
        <v/>
      </c>
      <c r="C9" s="17">
        <f>IF(OR('2. Employee Master'!$B9="",NOT('2. Employee Master'!$E9="")),"",'2. Employee Master'!$C9)</f>
        <v/>
      </c>
      <c r="D9" s="30">
        <f>IF($B9="","",IF(YEAR('2. Employee Master'!$D9)='1. Rules &amp; Rates'!$C$15,IF('2. Employee Master'!$F9&gt;=0.25*(DATE('1. Rules &amp; Rates'!$C$15,12,31)-'2. Employee Master'!$D9+1),ROUNDDOWN('2. Employee Master'!$F9/'1. Rules &amp; Rates'!$C$6,0),0),IF('2. Employee Master'!$F9&lt;'1. Rules &amp; Rates'!$C$7,0,ROUNDDOWN('2. Employee Master'!$F9/'1. Rules &amp; Rates'!$C$6,0))))</f>
        <v/>
      </c>
      <c r="E9" s="30">
        <f>IF($B9="","",MAX(0,'2. Employee Master'!$K9+$D9-'2. Employee Master'!$L9))</f>
        <v/>
      </c>
      <c r="F9" s="30">
        <f>IF($B9="","",MIN($E9,'1. Rules &amp; Rates'!$C$8))</f>
        <v/>
      </c>
      <c r="G9" s="38">
        <f>IF($B9="","",MAX(0,$E9-'1. Rules &amp; Rates'!$C$8))</f>
        <v/>
      </c>
      <c r="H9" s="30">
        <f>IF($B9="","",$F9)</f>
        <v/>
      </c>
      <c r="I9" s="31">
        <f>IF($B9="","",IF('1. Rules &amp; Rates'!$C$10="Yes",MAX('2. Employee Master'!$G9+'2. Employee Master'!$H9,'1. Rules &amp; Rates'!$C$11*'2. Employee Master'!$J9),'2. Employee Master'!$G9+'2. Employee Master'!$H9))</f>
        <v/>
      </c>
      <c r="J9" s="32">
        <f>IF($B9="","",$I9/'1. Rules &amp; Rates'!$C$9)</f>
        <v/>
      </c>
      <c r="K9" s="33">
        <f>IF($B9="","",ROUND($J9*$G9,0))</f>
        <v/>
      </c>
      <c r="L9" s="17">
        <f>IF($B9="","",IF($K9&gt;0,"Yes, fully taxable","-"))</f>
        <v/>
      </c>
    </row>
    <row r="10">
      <c r="B10" s="17">
        <f>IF(OR('2. Employee Master'!$B10="",NOT('2. Employee Master'!$E10="")),"",'2. Employee Master'!$B10)</f>
        <v/>
      </c>
      <c r="C10" s="17">
        <f>IF(OR('2. Employee Master'!$B10="",NOT('2. Employee Master'!$E10="")),"",'2. Employee Master'!$C10)</f>
        <v/>
      </c>
      <c r="D10" s="30">
        <f>IF($B10="","",IF(YEAR('2. Employee Master'!$D10)='1. Rules &amp; Rates'!$C$15,IF('2. Employee Master'!$F10&gt;=0.25*(DATE('1. Rules &amp; Rates'!$C$15,12,31)-'2. Employee Master'!$D10+1),ROUNDDOWN('2. Employee Master'!$F10/'1. Rules &amp; Rates'!$C$6,0),0),IF('2. Employee Master'!$F10&lt;'1. Rules &amp; Rates'!$C$7,0,ROUNDDOWN('2. Employee Master'!$F10/'1. Rules &amp; Rates'!$C$6,0))))</f>
        <v/>
      </c>
      <c r="E10" s="30">
        <f>IF($B10="","",MAX(0,'2. Employee Master'!$K10+$D10-'2. Employee Master'!$L10))</f>
        <v/>
      </c>
      <c r="F10" s="30">
        <f>IF($B10="","",MIN($E10,'1. Rules &amp; Rates'!$C$8))</f>
        <v/>
      </c>
      <c r="G10" s="38">
        <f>IF($B10="","",MAX(0,$E10-'1. Rules &amp; Rates'!$C$8))</f>
        <v/>
      </c>
      <c r="H10" s="30">
        <f>IF($B10="","",$F10)</f>
        <v/>
      </c>
      <c r="I10" s="31">
        <f>IF($B10="","",IF('1. Rules &amp; Rates'!$C$10="Yes",MAX('2. Employee Master'!$G10+'2. Employee Master'!$H10,'1. Rules &amp; Rates'!$C$11*'2. Employee Master'!$J10),'2. Employee Master'!$G10+'2. Employee Master'!$H10))</f>
        <v/>
      </c>
      <c r="J10" s="32">
        <f>IF($B10="","",$I10/'1. Rules &amp; Rates'!$C$9)</f>
        <v/>
      </c>
      <c r="K10" s="33">
        <f>IF($B10="","",ROUND($J10*$G10,0))</f>
        <v/>
      </c>
      <c r="L10" s="17">
        <f>IF($B10="","",IF($K10&gt;0,"Yes, fully taxable","-"))</f>
        <v/>
      </c>
    </row>
    <row r="11">
      <c r="B11" s="17">
        <f>IF(OR('2. Employee Master'!$B11="",NOT('2. Employee Master'!$E11="")),"",'2. Employee Master'!$B11)</f>
        <v/>
      </c>
      <c r="C11" s="17">
        <f>IF(OR('2. Employee Master'!$B11="",NOT('2. Employee Master'!$E11="")),"",'2. Employee Master'!$C11)</f>
        <v/>
      </c>
      <c r="D11" s="30">
        <f>IF($B11="","",IF(YEAR('2. Employee Master'!$D11)='1. Rules &amp; Rates'!$C$15,IF('2. Employee Master'!$F11&gt;=0.25*(DATE('1. Rules &amp; Rates'!$C$15,12,31)-'2. Employee Master'!$D11+1),ROUNDDOWN('2. Employee Master'!$F11/'1. Rules &amp; Rates'!$C$6,0),0),IF('2. Employee Master'!$F11&lt;'1. Rules &amp; Rates'!$C$7,0,ROUNDDOWN('2. Employee Master'!$F11/'1. Rules &amp; Rates'!$C$6,0))))</f>
        <v/>
      </c>
      <c r="E11" s="30">
        <f>IF($B11="","",MAX(0,'2. Employee Master'!$K11+$D11-'2. Employee Master'!$L11))</f>
        <v/>
      </c>
      <c r="F11" s="30">
        <f>IF($B11="","",MIN($E11,'1. Rules &amp; Rates'!$C$8))</f>
        <v/>
      </c>
      <c r="G11" s="38">
        <f>IF($B11="","",MAX(0,$E11-'1. Rules &amp; Rates'!$C$8))</f>
        <v/>
      </c>
      <c r="H11" s="30">
        <f>IF($B11="","",$F11)</f>
        <v/>
      </c>
      <c r="I11" s="31">
        <f>IF($B11="","",IF('1. Rules &amp; Rates'!$C$10="Yes",MAX('2. Employee Master'!$G11+'2. Employee Master'!$H11,'1. Rules &amp; Rates'!$C$11*'2. Employee Master'!$J11),'2. Employee Master'!$G11+'2. Employee Master'!$H11))</f>
        <v/>
      </c>
      <c r="J11" s="32">
        <f>IF($B11="","",$I11/'1. Rules &amp; Rates'!$C$9)</f>
        <v/>
      </c>
      <c r="K11" s="33">
        <f>IF($B11="","",ROUND($J11*$G11,0))</f>
        <v/>
      </c>
      <c r="L11" s="17">
        <f>IF($B11="","",IF($K11&gt;0,"Yes, fully taxable","-"))</f>
        <v/>
      </c>
    </row>
    <row r="12">
      <c r="B12" s="17">
        <f>IF(OR('2. Employee Master'!$B12="",NOT('2. Employee Master'!$E12="")),"",'2. Employee Master'!$B12)</f>
        <v/>
      </c>
      <c r="C12" s="17">
        <f>IF(OR('2. Employee Master'!$B12="",NOT('2. Employee Master'!$E12="")),"",'2. Employee Master'!$C12)</f>
        <v/>
      </c>
      <c r="D12" s="30">
        <f>IF($B12="","",IF(YEAR('2. Employee Master'!$D12)='1. Rules &amp; Rates'!$C$15,IF('2. Employee Master'!$F12&gt;=0.25*(DATE('1. Rules &amp; Rates'!$C$15,12,31)-'2. Employee Master'!$D12+1),ROUNDDOWN('2. Employee Master'!$F12/'1. Rules &amp; Rates'!$C$6,0),0),IF('2. Employee Master'!$F12&lt;'1. Rules &amp; Rates'!$C$7,0,ROUNDDOWN('2. Employee Master'!$F12/'1. Rules &amp; Rates'!$C$6,0))))</f>
        <v/>
      </c>
      <c r="E12" s="30">
        <f>IF($B12="","",MAX(0,'2. Employee Master'!$K12+$D12-'2. Employee Master'!$L12))</f>
        <v/>
      </c>
      <c r="F12" s="30">
        <f>IF($B12="","",MIN($E12,'1. Rules &amp; Rates'!$C$8))</f>
        <v/>
      </c>
      <c r="G12" s="38">
        <f>IF($B12="","",MAX(0,$E12-'1. Rules &amp; Rates'!$C$8))</f>
        <v/>
      </c>
      <c r="H12" s="30">
        <f>IF($B12="","",$F12)</f>
        <v/>
      </c>
      <c r="I12" s="31">
        <f>IF($B12="","",IF('1. Rules &amp; Rates'!$C$10="Yes",MAX('2. Employee Master'!$G12+'2. Employee Master'!$H12,'1. Rules &amp; Rates'!$C$11*'2. Employee Master'!$J12),'2. Employee Master'!$G12+'2. Employee Master'!$H12))</f>
        <v/>
      </c>
      <c r="J12" s="32">
        <f>IF($B12="","",$I12/'1. Rules &amp; Rates'!$C$9)</f>
        <v/>
      </c>
      <c r="K12" s="33">
        <f>IF($B12="","",ROUND($J12*$G12,0))</f>
        <v/>
      </c>
      <c r="L12" s="17">
        <f>IF($B12="","",IF($K12&gt;0,"Yes, fully taxable","-"))</f>
        <v/>
      </c>
    </row>
    <row r="13">
      <c r="B13" s="17">
        <f>IF(OR('2. Employee Master'!$B13="",NOT('2. Employee Master'!$E13="")),"",'2. Employee Master'!$B13)</f>
        <v/>
      </c>
      <c r="C13" s="17">
        <f>IF(OR('2. Employee Master'!$B13="",NOT('2. Employee Master'!$E13="")),"",'2. Employee Master'!$C13)</f>
        <v/>
      </c>
      <c r="D13" s="30">
        <f>IF($B13="","",IF(YEAR('2. Employee Master'!$D13)='1. Rules &amp; Rates'!$C$15,IF('2. Employee Master'!$F13&gt;=0.25*(DATE('1. Rules &amp; Rates'!$C$15,12,31)-'2. Employee Master'!$D13+1),ROUNDDOWN('2. Employee Master'!$F13/'1. Rules &amp; Rates'!$C$6,0),0),IF('2. Employee Master'!$F13&lt;'1. Rules &amp; Rates'!$C$7,0,ROUNDDOWN('2. Employee Master'!$F13/'1. Rules &amp; Rates'!$C$6,0))))</f>
        <v/>
      </c>
      <c r="E13" s="30">
        <f>IF($B13="","",MAX(0,'2. Employee Master'!$K13+$D13-'2. Employee Master'!$L13))</f>
        <v/>
      </c>
      <c r="F13" s="30">
        <f>IF($B13="","",MIN($E13,'1. Rules &amp; Rates'!$C$8))</f>
        <v/>
      </c>
      <c r="G13" s="38">
        <f>IF($B13="","",MAX(0,$E13-'1. Rules &amp; Rates'!$C$8))</f>
        <v/>
      </c>
      <c r="H13" s="30">
        <f>IF($B13="","",$F13)</f>
        <v/>
      </c>
      <c r="I13" s="31">
        <f>IF($B13="","",IF('1. Rules &amp; Rates'!$C$10="Yes",MAX('2. Employee Master'!$G13+'2. Employee Master'!$H13,'1. Rules &amp; Rates'!$C$11*'2. Employee Master'!$J13),'2. Employee Master'!$G13+'2. Employee Master'!$H13))</f>
        <v/>
      </c>
      <c r="J13" s="32">
        <f>IF($B13="","",$I13/'1. Rules &amp; Rates'!$C$9)</f>
        <v/>
      </c>
      <c r="K13" s="33">
        <f>IF($B13="","",ROUND($J13*$G13,0))</f>
        <v/>
      </c>
      <c r="L13" s="17">
        <f>IF($B13="","",IF($K13&gt;0,"Yes, fully taxable","-"))</f>
        <v/>
      </c>
    </row>
    <row r="14">
      <c r="B14" s="17">
        <f>IF(OR('2. Employee Master'!$B14="",NOT('2. Employee Master'!$E14="")),"",'2. Employee Master'!$B14)</f>
        <v/>
      </c>
      <c r="C14" s="17">
        <f>IF(OR('2. Employee Master'!$B14="",NOT('2. Employee Master'!$E14="")),"",'2. Employee Master'!$C14)</f>
        <v/>
      </c>
      <c r="D14" s="30">
        <f>IF($B14="","",IF(YEAR('2. Employee Master'!$D14)='1. Rules &amp; Rates'!$C$15,IF('2. Employee Master'!$F14&gt;=0.25*(DATE('1. Rules &amp; Rates'!$C$15,12,31)-'2. Employee Master'!$D14+1),ROUNDDOWN('2. Employee Master'!$F14/'1. Rules &amp; Rates'!$C$6,0),0),IF('2. Employee Master'!$F14&lt;'1. Rules &amp; Rates'!$C$7,0,ROUNDDOWN('2. Employee Master'!$F14/'1. Rules &amp; Rates'!$C$6,0))))</f>
        <v/>
      </c>
      <c r="E14" s="30">
        <f>IF($B14="","",MAX(0,'2. Employee Master'!$K14+$D14-'2. Employee Master'!$L14))</f>
        <v/>
      </c>
      <c r="F14" s="30">
        <f>IF($B14="","",MIN($E14,'1. Rules &amp; Rates'!$C$8))</f>
        <v/>
      </c>
      <c r="G14" s="38">
        <f>IF($B14="","",MAX(0,$E14-'1. Rules &amp; Rates'!$C$8))</f>
        <v/>
      </c>
      <c r="H14" s="30">
        <f>IF($B14="","",$F14)</f>
        <v/>
      </c>
      <c r="I14" s="31">
        <f>IF($B14="","",IF('1. Rules &amp; Rates'!$C$10="Yes",MAX('2. Employee Master'!$G14+'2. Employee Master'!$H14,'1. Rules &amp; Rates'!$C$11*'2. Employee Master'!$J14),'2. Employee Master'!$G14+'2. Employee Master'!$H14))</f>
        <v/>
      </c>
      <c r="J14" s="32">
        <f>IF($B14="","",$I14/'1. Rules &amp; Rates'!$C$9)</f>
        <v/>
      </c>
      <c r="K14" s="33">
        <f>IF($B14="","",ROUND($J14*$G14,0))</f>
        <v/>
      </c>
      <c r="L14" s="17">
        <f>IF($B14="","",IF($K14&gt;0,"Yes, fully taxable","-"))</f>
        <v/>
      </c>
    </row>
    <row r="15">
      <c r="B15" s="17">
        <f>IF(OR('2. Employee Master'!$B15="",NOT('2. Employee Master'!$E15="")),"",'2. Employee Master'!$B15)</f>
        <v/>
      </c>
      <c r="C15" s="17">
        <f>IF(OR('2. Employee Master'!$B15="",NOT('2. Employee Master'!$E15="")),"",'2. Employee Master'!$C15)</f>
        <v/>
      </c>
      <c r="D15" s="30">
        <f>IF($B15="","",IF(YEAR('2. Employee Master'!$D15)='1. Rules &amp; Rates'!$C$15,IF('2. Employee Master'!$F15&gt;=0.25*(DATE('1. Rules &amp; Rates'!$C$15,12,31)-'2. Employee Master'!$D15+1),ROUNDDOWN('2. Employee Master'!$F15/'1. Rules &amp; Rates'!$C$6,0),0),IF('2. Employee Master'!$F15&lt;'1. Rules &amp; Rates'!$C$7,0,ROUNDDOWN('2. Employee Master'!$F15/'1. Rules &amp; Rates'!$C$6,0))))</f>
        <v/>
      </c>
      <c r="E15" s="30">
        <f>IF($B15="","",MAX(0,'2. Employee Master'!$K15+$D15-'2. Employee Master'!$L15))</f>
        <v/>
      </c>
      <c r="F15" s="30">
        <f>IF($B15="","",MIN($E15,'1. Rules &amp; Rates'!$C$8))</f>
        <v/>
      </c>
      <c r="G15" s="38">
        <f>IF($B15="","",MAX(0,$E15-'1. Rules &amp; Rates'!$C$8))</f>
        <v/>
      </c>
      <c r="H15" s="30">
        <f>IF($B15="","",$F15)</f>
        <v/>
      </c>
      <c r="I15" s="31">
        <f>IF($B15="","",IF('1. Rules &amp; Rates'!$C$10="Yes",MAX('2. Employee Master'!$G15+'2. Employee Master'!$H15,'1. Rules &amp; Rates'!$C$11*'2. Employee Master'!$J15),'2. Employee Master'!$G15+'2. Employee Master'!$H15))</f>
        <v/>
      </c>
      <c r="J15" s="32">
        <f>IF($B15="","",$I15/'1. Rules &amp; Rates'!$C$9)</f>
        <v/>
      </c>
      <c r="K15" s="33">
        <f>IF($B15="","",ROUND($J15*$G15,0))</f>
        <v/>
      </c>
      <c r="L15" s="17">
        <f>IF($B15="","",IF($K15&gt;0,"Yes, fully taxable","-"))</f>
        <v/>
      </c>
    </row>
    <row r="16">
      <c r="B16" s="17">
        <f>IF(OR('2. Employee Master'!$B16="",NOT('2. Employee Master'!$E16="")),"",'2. Employee Master'!$B16)</f>
        <v/>
      </c>
      <c r="C16" s="17">
        <f>IF(OR('2. Employee Master'!$B16="",NOT('2. Employee Master'!$E16="")),"",'2. Employee Master'!$C16)</f>
        <v/>
      </c>
      <c r="D16" s="30">
        <f>IF($B16="","",IF(YEAR('2. Employee Master'!$D16)='1. Rules &amp; Rates'!$C$15,IF('2. Employee Master'!$F16&gt;=0.25*(DATE('1. Rules &amp; Rates'!$C$15,12,31)-'2. Employee Master'!$D16+1),ROUNDDOWN('2. Employee Master'!$F16/'1. Rules &amp; Rates'!$C$6,0),0),IF('2. Employee Master'!$F16&lt;'1. Rules &amp; Rates'!$C$7,0,ROUNDDOWN('2. Employee Master'!$F16/'1. Rules &amp; Rates'!$C$6,0))))</f>
        <v/>
      </c>
      <c r="E16" s="30">
        <f>IF($B16="","",MAX(0,'2. Employee Master'!$K16+$D16-'2. Employee Master'!$L16))</f>
        <v/>
      </c>
      <c r="F16" s="30">
        <f>IF($B16="","",MIN($E16,'1. Rules &amp; Rates'!$C$8))</f>
        <v/>
      </c>
      <c r="G16" s="38">
        <f>IF($B16="","",MAX(0,$E16-'1. Rules &amp; Rates'!$C$8))</f>
        <v/>
      </c>
      <c r="H16" s="30">
        <f>IF($B16="","",$F16)</f>
        <v/>
      </c>
      <c r="I16" s="31">
        <f>IF($B16="","",IF('1. Rules &amp; Rates'!$C$10="Yes",MAX('2. Employee Master'!$G16+'2. Employee Master'!$H16,'1. Rules &amp; Rates'!$C$11*'2. Employee Master'!$J16),'2. Employee Master'!$G16+'2. Employee Master'!$H16))</f>
        <v/>
      </c>
      <c r="J16" s="32">
        <f>IF($B16="","",$I16/'1. Rules &amp; Rates'!$C$9)</f>
        <v/>
      </c>
      <c r="K16" s="33">
        <f>IF($B16="","",ROUND($J16*$G16,0))</f>
        <v/>
      </c>
      <c r="L16" s="17">
        <f>IF($B16="","",IF($K16&gt;0,"Yes, fully taxable","-"))</f>
        <v/>
      </c>
    </row>
    <row r="17">
      <c r="B17" s="17">
        <f>IF(OR('2. Employee Master'!$B17="",NOT('2. Employee Master'!$E17="")),"",'2. Employee Master'!$B17)</f>
        <v/>
      </c>
      <c r="C17" s="17">
        <f>IF(OR('2. Employee Master'!$B17="",NOT('2. Employee Master'!$E17="")),"",'2. Employee Master'!$C17)</f>
        <v/>
      </c>
      <c r="D17" s="30">
        <f>IF($B17="","",IF(YEAR('2. Employee Master'!$D17)='1. Rules &amp; Rates'!$C$15,IF('2. Employee Master'!$F17&gt;=0.25*(DATE('1. Rules &amp; Rates'!$C$15,12,31)-'2. Employee Master'!$D17+1),ROUNDDOWN('2. Employee Master'!$F17/'1. Rules &amp; Rates'!$C$6,0),0),IF('2. Employee Master'!$F17&lt;'1. Rules &amp; Rates'!$C$7,0,ROUNDDOWN('2. Employee Master'!$F17/'1. Rules &amp; Rates'!$C$6,0))))</f>
        <v/>
      </c>
      <c r="E17" s="30">
        <f>IF($B17="","",MAX(0,'2. Employee Master'!$K17+$D17-'2. Employee Master'!$L17))</f>
        <v/>
      </c>
      <c r="F17" s="30">
        <f>IF($B17="","",MIN($E17,'1. Rules &amp; Rates'!$C$8))</f>
        <v/>
      </c>
      <c r="G17" s="38">
        <f>IF($B17="","",MAX(0,$E17-'1. Rules &amp; Rates'!$C$8))</f>
        <v/>
      </c>
      <c r="H17" s="30">
        <f>IF($B17="","",$F17)</f>
        <v/>
      </c>
      <c r="I17" s="31">
        <f>IF($B17="","",IF('1. Rules &amp; Rates'!$C$10="Yes",MAX('2. Employee Master'!$G17+'2. Employee Master'!$H17,'1. Rules &amp; Rates'!$C$11*'2. Employee Master'!$J17),'2. Employee Master'!$G17+'2. Employee Master'!$H17))</f>
        <v/>
      </c>
      <c r="J17" s="32">
        <f>IF($B17="","",$I17/'1. Rules &amp; Rates'!$C$9)</f>
        <v/>
      </c>
      <c r="K17" s="33">
        <f>IF($B17="","",ROUND($J17*$G17,0))</f>
        <v/>
      </c>
      <c r="L17" s="17">
        <f>IF($B17="","",IF($K17&gt;0,"Yes, fully taxable","-"))</f>
        <v/>
      </c>
    </row>
    <row r="18">
      <c r="B18" s="17">
        <f>IF(OR('2. Employee Master'!$B18="",NOT('2. Employee Master'!$E18="")),"",'2. Employee Master'!$B18)</f>
        <v/>
      </c>
      <c r="C18" s="17">
        <f>IF(OR('2. Employee Master'!$B18="",NOT('2. Employee Master'!$E18="")),"",'2. Employee Master'!$C18)</f>
        <v/>
      </c>
      <c r="D18" s="30">
        <f>IF($B18="","",IF(YEAR('2. Employee Master'!$D18)='1. Rules &amp; Rates'!$C$15,IF('2. Employee Master'!$F18&gt;=0.25*(DATE('1. Rules &amp; Rates'!$C$15,12,31)-'2. Employee Master'!$D18+1),ROUNDDOWN('2. Employee Master'!$F18/'1. Rules &amp; Rates'!$C$6,0),0),IF('2. Employee Master'!$F18&lt;'1. Rules &amp; Rates'!$C$7,0,ROUNDDOWN('2. Employee Master'!$F18/'1. Rules &amp; Rates'!$C$6,0))))</f>
        <v/>
      </c>
      <c r="E18" s="30">
        <f>IF($B18="","",MAX(0,'2. Employee Master'!$K18+$D18-'2. Employee Master'!$L18))</f>
        <v/>
      </c>
      <c r="F18" s="30">
        <f>IF($B18="","",MIN($E18,'1. Rules &amp; Rates'!$C$8))</f>
        <v/>
      </c>
      <c r="G18" s="38">
        <f>IF($B18="","",MAX(0,$E18-'1. Rules &amp; Rates'!$C$8))</f>
        <v/>
      </c>
      <c r="H18" s="30">
        <f>IF($B18="","",$F18)</f>
        <v/>
      </c>
      <c r="I18" s="31">
        <f>IF($B18="","",IF('1. Rules &amp; Rates'!$C$10="Yes",MAX('2. Employee Master'!$G18+'2. Employee Master'!$H18,'1. Rules &amp; Rates'!$C$11*'2. Employee Master'!$J18),'2. Employee Master'!$G18+'2. Employee Master'!$H18))</f>
        <v/>
      </c>
      <c r="J18" s="32">
        <f>IF($B18="","",$I18/'1. Rules &amp; Rates'!$C$9)</f>
        <v/>
      </c>
      <c r="K18" s="33">
        <f>IF($B18="","",ROUND($J18*$G18,0))</f>
        <v/>
      </c>
      <c r="L18" s="17">
        <f>IF($B18="","",IF($K18&gt;0,"Yes, fully taxable","-"))</f>
        <v/>
      </c>
    </row>
    <row r="19">
      <c r="B19" s="17">
        <f>IF(OR('2. Employee Master'!$B19="",NOT('2. Employee Master'!$E19="")),"",'2. Employee Master'!$B19)</f>
        <v/>
      </c>
      <c r="C19" s="17">
        <f>IF(OR('2. Employee Master'!$B19="",NOT('2. Employee Master'!$E19="")),"",'2. Employee Master'!$C19)</f>
        <v/>
      </c>
      <c r="D19" s="30">
        <f>IF($B19="","",IF(YEAR('2. Employee Master'!$D19)='1. Rules &amp; Rates'!$C$15,IF('2. Employee Master'!$F19&gt;=0.25*(DATE('1. Rules &amp; Rates'!$C$15,12,31)-'2. Employee Master'!$D19+1),ROUNDDOWN('2. Employee Master'!$F19/'1. Rules &amp; Rates'!$C$6,0),0),IF('2. Employee Master'!$F19&lt;'1. Rules &amp; Rates'!$C$7,0,ROUNDDOWN('2. Employee Master'!$F19/'1. Rules &amp; Rates'!$C$6,0))))</f>
        <v/>
      </c>
      <c r="E19" s="30">
        <f>IF($B19="","",MAX(0,'2. Employee Master'!$K19+$D19-'2. Employee Master'!$L19))</f>
        <v/>
      </c>
      <c r="F19" s="30">
        <f>IF($B19="","",MIN($E19,'1. Rules &amp; Rates'!$C$8))</f>
        <v/>
      </c>
      <c r="G19" s="38">
        <f>IF($B19="","",MAX(0,$E19-'1. Rules &amp; Rates'!$C$8))</f>
        <v/>
      </c>
      <c r="H19" s="30">
        <f>IF($B19="","",$F19)</f>
        <v/>
      </c>
      <c r="I19" s="31">
        <f>IF($B19="","",IF('1. Rules &amp; Rates'!$C$10="Yes",MAX('2. Employee Master'!$G19+'2. Employee Master'!$H19,'1. Rules &amp; Rates'!$C$11*'2. Employee Master'!$J19),'2. Employee Master'!$G19+'2. Employee Master'!$H19))</f>
        <v/>
      </c>
      <c r="J19" s="32">
        <f>IF($B19="","",$I19/'1. Rules &amp; Rates'!$C$9)</f>
        <v/>
      </c>
      <c r="K19" s="33">
        <f>IF($B19="","",ROUND($J19*$G19,0))</f>
        <v/>
      </c>
      <c r="L19" s="17">
        <f>IF($B19="","",IF($K19&gt;0,"Yes, fully taxable","-"))</f>
        <v/>
      </c>
    </row>
    <row r="20">
      <c r="B20" s="17">
        <f>IF(OR('2. Employee Master'!$B20="",NOT('2. Employee Master'!$E20="")),"",'2. Employee Master'!$B20)</f>
        <v/>
      </c>
      <c r="C20" s="17">
        <f>IF(OR('2. Employee Master'!$B20="",NOT('2. Employee Master'!$E20="")),"",'2. Employee Master'!$C20)</f>
        <v/>
      </c>
      <c r="D20" s="30">
        <f>IF($B20="","",IF(YEAR('2. Employee Master'!$D20)='1. Rules &amp; Rates'!$C$15,IF('2. Employee Master'!$F20&gt;=0.25*(DATE('1. Rules &amp; Rates'!$C$15,12,31)-'2. Employee Master'!$D20+1),ROUNDDOWN('2. Employee Master'!$F20/'1. Rules &amp; Rates'!$C$6,0),0),IF('2. Employee Master'!$F20&lt;'1. Rules &amp; Rates'!$C$7,0,ROUNDDOWN('2. Employee Master'!$F20/'1. Rules &amp; Rates'!$C$6,0))))</f>
        <v/>
      </c>
      <c r="E20" s="30">
        <f>IF($B20="","",MAX(0,'2. Employee Master'!$K20+$D20-'2. Employee Master'!$L20))</f>
        <v/>
      </c>
      <c r="F20" s="30">
        <f>IF($B20="","",MIN($E20,'1. Rules &amp; Rates'!$C$8))</f>
        <v/>
      </c>
      <c r="G20" s="38">
        <f>IF($B20="","",MAX(0,$E20-'1. Rules &amp; Rates'!$C$8))</f>
        <v/>
      </c>
      <c r="H20" s="30">
        <f>IF($B20="","",$F20)</f>
        <v/>
      </c>
      <c r="I20" s="31">
        <f>IF($B20="","",IF('1. Rules &amp; Rates'!$C$10="Yes",MAX('2. Employee Master'!$G20+'2. Employee Master'!$H20,'1. Rules &amp; Rates'!$C$11*'2. Employee Master'!$J20),'2. Employee Master'!$G20+'2. Employee Master'!$H20))</f>
        <v/>
      </c>
      <c r="J20" s="32">
        <f>IF($B20="","",$I20/'1. Rules &amp; Rates'!$C$9)</f>
        <v/>
      </c>
      <c r="K20" s="33">
        <f>IF($B20="","",ROUND($J20*$G20,0))</f>
        <v/>
      </c>
      <c r="L20" s="17">
        <f>IF($B20="","",IF($K20&gt;0,"Yes, fully taxable","-"))</f>
        <v/>
      </c>
    </row>
    <row r="21">
      <c r="B21" s="17">
        <f>IF(OR('2. Employee Master'!$B21="",NOT('2. Employee Master'!$E21="")),"",'2. Employee Master'!$B21)</f>
        <v/>
      </c>
      <c r="C21" s="17">
        <f>IF(OR('2. Employee Master'!$B21="",NOT('2. Employee Master'!$E21="")),"",'2. Employee Master'!$C21)</f>
        <v/>
      </c>
      <c r="D21" s="30">
        <f>IF($B21="","",IF(YEAR('2. Employee Master'!$D21)='1. Rules &amp; Rates'!$C$15,IF('2. Employee Master'!$F21&gt;=0.25*(DATE('1. Rules &amp; Rates'!$C$15,12,31)-'2. Employee Master'!$D21+1),ROUNDDOWN('2. Employee Master'!$F21/'1. Rules &amp; Rates'!$C$6,0),0),IF('2. Employee Master'!$F21&lt;'1. Rules &amp; Rates'!$C$7,0,ROUNDDOWN('2. Employee Master'!$F21/'1. Rules &amp; Rates'!$C$6,0))))</f>
        <v/>
      </c>
      <c r="E21" s="30">
        <f>IF($B21="","",MAX(0,'2. Employee Master'!$K21+$D21-'2. Employee Master'!$L21))</f>
        <v/>
      </c>
      <c r="F21" s="30">
        <f>IF($B21="","",MIN($E21,'1. Rules &amp; Rates'!$C$8))</f>
        <v/>
      </c>
      <c r="G21" s="38">
        <f>IF($B21="","",MAX(0,$E21-'1. Rules &amp; Rates'!$C$8))</f>
        <v/>
      </c>
      <c r="H21" s="30">
        <f>IF($B21="","",$F21)</f>
        <v/>
      </c>
      <c r="I21" s="31">
        <f>IF($B21="","",IF('1. Rules &amp; Rates'!$C$10="Yes",MAX('2. Employee Master'!$G21+'2. Employee Master'!$H21,'1. Rules &amp; Rates'!$C$11*'2. Employee Master'!$J21),'2. Employee Master'!$G21+'2. Employee Master'!$H21))</f>
        <v/>
      </c>
      <c r="J21" s="32">
        <f>IF($B21="","",$I21/'1. Rules &amp; Rates'!$C$9)</f>
        <v/>
      </c>
      <c r="K21" s="33">
        <f>IF($B21="","",ROUND($J21*$G21,0))</f>
        <v/>
      </c>
      <c r="L21" s="17">
        <f>IF($B21="","",IF($K21&gt;0,"Yes, fully taxable","-"))</f>
        <v/>
      </c>
    </row>
    <row r="22">
      <c r="B22" s="17">
        <f>IF(OR('2. Employee Master'!$B22="",NOT('2. Employee Master'!$E22="")),"",'2. Employee Master'!$B22)</f>
        <v/>
      </c>
      <c r="C22" s="17">
        <f>IF(OR('2. Employee Master'!$B22="",NOT('2. Employee Master'!$E22="")),"",'2. Employee Master'!$C22)</f>
        <v/>
      </c>
      <c r="D22" s="30">
        <f>IF($B22="","",IF(YEAR('2. Employee Master'!$D22)='1. Rules &amp; Rates'!$C$15,IF('2. Employee Master'!$F22&gt;=0.25*(DATE('1. Rules &amp; Rates'!$C$15,12,31)-'2. Employee Master'!$D22+1),ROUNDDOWN('2. Employee Master'!$F22/'1. Rules &amp; Rates'!$C$6,0),0),IF('2. Employee Master'!$F22&lt;'1. Rules &amp; Rates'!$C$7,0,ROUNDDOWN('2. Employee Master'!$F22/'1. Rules &amp; Rates'!$C$6,0))))</f>
        <v/>
      </c>
      <c r="E22" s="30">
        <f>IF($B22="","",MAX(0,'2. Employee Master'!$K22+$D22-'2. Employee Master'!$L22))</f>
        <v/>
      </c>
      <c r="F22" s="30">
        <f>IF($B22="","",MIN($E22,'1. Rules &amp; Rates'!$C$8))</f>
        <v/>
      </c>
      <c r="G22" s="38">
        <f>IF($B22="","",MAX(0,$E22-'1. Rules &amp; Rates'!$C$8))</f>
        <v/>
      </c>
      <c r="H22" s="30">
        <f>IF($B22="","",$F22)</f>
        <v/>
      </c>
      <c r="I22" s="31">
        <f>IF($B22="","",IF('1. Rules &amp; Rates'!$C$10="Yes",MAX('2. Employee Master'!$G22+'2. Employee Master'!$H22,'1. Rules &amp; Rates'!$C$11*'2. Employee Master'!$J22),'2. Employee Master'!$G22+'2. Employee Master'!$H22))</f>
        <v/>
      </c>
      <c r="J22" s="32">
        <f>IF($B22="","",$I22/'1. Rules &amp; Rates'!$C$9)</f>
        <v/>
      </c>
      <c r="K22" s="33">
        <f>IF($B22="","",ROUND($J22*$G22,0))</f>
        <v/>
      </c>
      <c r="L22" s="17">
        <f>IF($B22="","",IF($K22&gt;0,"Yes, fully taxable","-"))</f>
        <v/>
      </c>
    </row>
    <row r="23">
      <c r="B23" s="17">
        <f>IF(OR('2. Employee Master'!$B23="",NOT('2. Employee Master'!$E23="")),"",'2. Employee Master'!$B23)</f>
        <v/>
      </c>
      <c r="C23" s="17">
        <f>IF(OR('2. Employee Master'!$B23="",NOT('2. Employee Master'!$E23="")),"",'2. Employee Master'!$C23)</f>
        <v/>
      </c>
      <c r="D23" s="30">
        <f>IF($B23="","",IF(YEAR('2. Employee Master'!$D23)='1. Rules &amp; Rates'!$C$15,IF('2. Employee Master'!$F23&gt;=0.25*(DATE('1. Rules &amp; Rates'!$C$15,12,31)-'2. Employee Master'!$D23+1),ROUNDDOWN('2. Employee Master'!$F23/'1. Rules &amp; Rates'!$C$6,0),0),IF('2. Employee Master'!$F23&lt;'1. Rules &amp; Rates'!$C$7,0,ROUNDDOWN('2. Employee Master'!$F23/'1. Rules &amp; Rates'!$C$6,0))))</f>
        <v/>
      </c>
      <c r="E23" s="30">
        <f>IF($B23="","",MAX(0,'2. Employee Master'!$K23+$D23-'2. Employee Master'!$L23))</f>
        <v/>
      </c>
      <c r="F23" s="30">
        <f>IF($B23="","",MIN($E23,'1. Rules &amp; Rates'!$C$8))</f>
        <v/>
      </c>
      <c r="G23" s="38">
        <f>IF($B23="","",MAX(0,$E23-'1. Rules &amp; Rates'!$C$8))</f>
        <v/>
      </c>
      <c r="H23" s="30">
        <f>IF($B23="","",$F23)</f>
        <v/>
      </c>
      <c r="I23" s="31">
        <f>IF($B23="","",IF('1. Rules &amp; Rates'!$C$10="Yes",MAX('2. Employee Master'!$G23+'2. Employee Master'!$H23,'1. Rules &amp; Rates'!$C$11*'2. Employee Master'!$J23),'2. Employee Master'!$G23+'2. Employee Master'!$H23))</f>
        <v/>
      </c>
      <c r="J23" s="32">
        <f>IF($B23="","",$I23/'1. Rules &amp; Rates'!$C$9)</f>
        <v/>
      </c>
      <c r="K23" s="33">
        <f>IF($B23="","",ROUND($J23*$G23,0))</f>
        <v/>
      </c>
      <c r="L23" s="17">
        <f>IF($B23="","",IF($K23&gt;0,"Yes, fully taxable","-"))</f>
        <v/>
      </c>
    </row>
    <row r="24">
      <c r="B24" s="17">
        <f>IF(OR('2. Employee Master'!$B24="",NOT('2. Employee Master'!$E24="")),"",'2. Employee Master'!$B24)</f>
        <v/>
      </c>
      <c r="C24" s="17">
        <f>IF(OR('2. Employee Master'!$B24="",NOT('2. Employee Master'!$E24="")),"",'2. Employee Master'!$C24)</f>
        <v/>
      </c>
      <c r="D24" s="30">
        <f>IF($B24="","",IF(YEAR('2. Employee Master'!$D24)='1. Rules &amp; Rates'!$C$15,IF('2. Employee Master'!$F24&gt;=0.25*(DATE('1. Rules &amp; Rates'!$C$15,12,31)-'2. Employee Master'!$D24+1),ROUNDDOWN('2. Employee Master'!$F24/'1. Rules &amp; Rates'!$C$6,0),0),IF('2. Employee Master'!$F24&lt;'1. Rules &amp; Rates'!$C$7,0,ROUNDDOWN('2. Employee Master'!$F24/'1. Rules &amp; Rates'!$C$6,0))))</f>
        <v/>
      </c>
      <c r="E24" s="30">
        <f>IF($B24="","",MAX(0,'2. Employee Master'!$K24+$D24-'2. Employee Master'!$L24))</f>
        <v/>
      </c>
      <c r="F24" s="30">
        <f>IF($B24="","",MIN($E24,'1. Rules &amp; Rates'!$C$8))</f>
        <v/>
      </c>
      <c r="G24" s="38">
        <f>IF($B24="","",MAX(0,$E24-'1. Rules &amp; Rates'!$C$8))</f>
        <v/>
      </c>
      <c r="H24" s="30">
        <f>IF($B24="","",$F24)</f>
        <v/>
      </c>
      <c r="I24" s="31">
        <f>IF($B24="","",IF('1. Rules &amp; Rates'!$C$10="Yes",MAX('2. Employee Master'!$G24+'2. Employee Master'!$H24,'1. Rules &amp; Rates'!$C$11*'2. Employee Master'!$J24),'2. Employee Master'!$G24+'2. Employee Master'!$H24))</f>
        <v/>
      </c>
      <c r="J24" s="32">
        <f>IF($B24="","",$I24/'1. Rules &amp; Rates'!$C$9)</f>
        <v/>
      </c>
      <c r="K24" s="33">
        <f>IF($B24="","",ROUND($J24*$G24,0))</f>
        <v/>
      </c>
      <c r="L24" s="17">
        <f>IF($B24="","",IF($K24&gt;0,"Yes, fully taxable","-"))</f>
        <v/>
      </c>
    </row>
    <row r="25">
      <c r="B25" s="17">
        <f>IF(OR('2. Employee Master'!$B25="",NOT('2. Employee Master'!$E25="")),"",'2. Employee Master'!$B25)</f>
        <v/>
      </c>
      <c r="C25" s="17">
        <f>IF(OR('2. Employee Master'!$B25="",NOT('2. Employee Master'!$E25="")),"",'2. Employee Master'!$C25)</f>
        <v/>
      </c>
      <c r="D25" s="30">
        <f>IF($B25="","",IF(YEAR('2. Employee Master'!$D25)='1. Rules &amp; Rates'!$C$15,IF('2. Employee Master'!$F25&gt;=0.25*(DATE('1. Rules &amp; Rates'!$C$15,12,31)-'2. Employee Master'!$D25+1),ROUNDDOWN('2. Employee Master'!$F25/'1. Rules &amp; Rates'!$C$6,0),0),IF('2. Employee Master'!$F25&lt;'1. Rules &amp; Rates'!$C$7,0,ROUNDDOWN('2. Employee Master'!$F25/'1. Rules &amp; Rates'!$C$6,0))))</f>
        <v/>
      </c>
      <c r="E25" s="30">
        <f>IF($B25="","",MAX(0,'2. Employee Master'!$K25+$D25-'2. Employee Master'!$L25))</f>
        <v/>
      </c>
      <c r="F25" s="30">
        <f>IF($B25="","",MIN($E25,'1. Rules &amp; Rates'!$C$8))</f>
        <v/>
      </c>
      <c r="G25" s="38">
        <f>IF($B25="","",MAX(0,$E25-'1. Rules &amp; Rates'!$C$8))</f>
        <v/>
      </c>
      <c r="H25" s="30">
        <f>IF($B25="","",$F25)</f>
        <v/>
      </c>
      <c r="I25" s="31">
        <f>IF($B25="","",IF('1. Rules &amp; Rates'!$C$10="Yes",MAX('2. Employee Master'!$G25+'2. Employee Master'!$H25,'1. Rules &amp; Rates'!$C$11*'2. Employee Master'!$J25),'2. Employee Master'!$G25+'2. Employee Master'!$H25))</f>
        <v/>
      </c>
      <c r="J25" s="32">
        <f>IF($B25="","",$I25/'1. Rules &amp; Rates'!$C$9)</f>
        <v/>
      </c>
      <c r="K25" s="33">
        <f>IF($B25="","",ROUND($J25*$G25,0))</f>
        <v/>
      </c>
      <c r="L25" s="17">
        <f>IF($B25="","",IF($K25&gt;0,"Yes, fully taxable","-"))</f>
        <v/>
      </c>
    </row>
    <row r="26">
      <c r="B26" s="17">
        <f>IF(OR('2. Employee Master'!$B26="",NOT('2. Employee Master'!$E26="")),"",'2. Employee Master'!$B26)</f>
        <v/>
      </c>
      <c r="C26" s="17">
        <f>IF(OR('2. Employee Master'!$B26="",NOT('2. Employee Master'!$E26="")),"",'2. Employee Master'!$C26)</f>
        <v/>
      </c>
      <c r="D26" s="30">
        <f>IF($B26="","",IF(YEAR('2. Employee Master'!$D26)='1. Rules &amp; Rates'!$C$15,IF('2. Employee Master'!$F26&gt;=0.25*(DATE('1. Rules &amp; Rates'!$C$15,12,31)-'2. Employee Master'!$D26+1),ROUNDDOWN('2. Employee Master'!$F26/'1. Rules &amp; Rates'!$C$6,0),0),IF('2. Employee Master'!$F26&lt;'1. Rules &amp; Rates'!$C$7,0,ROUNDDOWN('2. Employee Master'!$F26/'1. Rules &amp; Rates'!$C$6,0))))</f>
        <v/>
      </c>
      <c r="E26" s="30">
        <f>IF($B26="","",MAX(0,'2. Employee Master'!$K26+$D26-'2. Employee Master'!$L26))</f>
        <v/>
      </c>
      <c r="F26" s="30">
        <f>IF($B26="","",MIN($E26,'1. Rules &amp; Rates'!$C$8))</f>
        <v/>
      </c>
      <c r="G26" s="38">
        <f>IF($B26="","",MAX(0,$E26-'1. Rules &amp; Rates'!$C$8))</f>
        <v/>
      </c>
      <c r="H26" s="30">
        <f>IF($B26="","",$F26)</f>
        <v/>
      </c>
      <c r="I26" s="31">
        <f>IF($B26="","",IF('1. Rules &amp; Rates'!$C$10="Yes",MAX('2. Employee Master'!$G26+'2. Employee Master'!$H26,'1. Rules &amp; Rates'!$C$11*'2. Employee Master'!$J26),'2. Employee Master'!$G26+'2. Employee Master'!$H26))</f>
        <v/>
      </c>
      <c r="J26" s="32">
        <f>IF($B26="","",$I26/'1. Rules &amp; Rates'!$C$9)</f>
        <v/>
      </c>
      <c r="K26" s="33">
        <f>IF($B26="","",ROUND($J26*$G26,0))</f>
        <v/>
      </c>
      <c r="L26" s="17">
        <f>IF($B26="","",IF($K26&gt;0,"Yes, fully taxable","-"))</f>
        <v/>
      </c>
    </row>
    <row r="27">
      <c r="B27" s="17">
        <f>IF(OR('2. Employee Master'!$B27="",NOT('2. Employee Master'!$E27="")),"",'2. Employee Master'!$B27)</f>
        <v/>
      </c>
      <c r="C27" s="17">
        <f>IF(OR('2. Employee Master'!$B27="",NOT('2. Employee Master'!$E27="")),"",'2. Employee Master'!$C27)</f>
        <v/>
      </c>
      <c r="D27" s="30">
        <f>IF($B27="","",IF(YEAR('2. Employee Master'!$D27)='1. Rules &amp; Rates'!$C$15,IF('2. Employee Master'!$F27&gt;=0.25*(DATE('1. Rules &amp; Rates'!$C$15,12,31)-'2. Employee Master'!$D27+1),ROUNDDOWN('2. Employee Master'!$F27/'1. Rules &amp; Rates'!$C$6,0),0),IF('2. Employee Master'!$F27&lt;'1. Rules &amp; Rates'!$C$7,0,ROUNDDOWN('2. Employee Master'!$F27/'1. Rules &amp; Rates'!$C$6,0))))</f>
        <v/>
      </c>
      <c r="E27" s="30">
        <f>IF($B27="","",MAX(0,'2. Employee Master'!$K27+$D27-'2. Employee Master'!$L27))</f>
        <v/>
      </c>
      <c r="F27" s="30">
        <f>IF($B27="","",MIN($E27,'1. Rules &amp; Rates'!$C$8))</f>
        <v/>
      </c>
      <c r="G27" s="38">
        <f>IF($B27="","",MAX(0,$E27-'1. Rules &amp; Rates'!$C$8))</f>
        <v/>
      </c>
      <c r="H27" s="30">
        <f>IF($B27="","",$F27)</f>
        <v/>
      </c>
      <c r="I27" s="31">
        <f>IF($B27="","",IF('1. Rules &amp; Rates'!$C$10="Yes",MAX('2. Employee Master'!$G27+'2. Employee Master'!$H27,'1. Rules &amp; Rates'!$C$11*'2. Employee Master'!$J27),'2. Employee Master'!$G27+'2. Employee Master'!$H27))</f>
        <v/>
      </c>
      <c r="J27" s="32">
        <f>IF($B27="","",$I27/'1. Rules &amp; Rates'!$C$9)</f>
        <v/>
      </c>
      <c r="K27" s="33">
        <f>IF($B27="","",ROUND($J27*$G27,0))</f>
        <v/>
      </c>
      <c r="L27" s="17">
        <f>IF($B27="","",IF($K27&gt;0,"Yes, fully taxable","-"))</f>
        <v/>
      </c>
    </row>
    <row r="28">
      <c r="B28" s="17">
        <f>IF(OR('2. Employee Master'!$B28="",NOT('2. Employee Master'!$E28="")),"",'2. Employee Master'!$B28)</f>
        <v/>
      </c>
      <c r="C28" s="17">
        <f>IF(OR('2. Employee Master'!$B28="",NOT('2. Employee Master'!$E28="")),"",'2. Employee Master'!$C28)</f>
        <v/>
      </c>
      <c r="D28" s="30">
        <f>IF($B28="","",IF(YEAR('2. Employee Master'!$D28)='1. Rules &amp; Rates'!$C$15,IF('2. Employee Master'!$F28&gt;=0.25*(DATE('1. Rules &amp; Rates'!$C$15,12,31)-'2. Employee Master'!$D28+1),ROUNDDOWN('2. Employee Master'!$F28/'1. Rules &amp; Rates'!$C$6,0),0),IF('2. Employee Master'!$F28&lt;'1. Rules &amp; Rates'!$C$7,0,ROUNDDOWN('2. Employee Master'!$F28/'1. Rules &amp; Rates'!$C$6,0))))</f>
        <v/>
      </c>
      <c r="E28" s="30">
        <f>IF($B28="","",MAX(0,'2. Employee Master'!$K28+$D28-'2. Employee Master'!$L28))</f>
        <v/>
      </c>
      <c r="F28" s="30">
        <f>IF($B28="","",MIN($E28,'1. Rules &amp; Rates'!$C$8))</f>
        <v/>
      </c>
      <c r="G28" s="38">
        <f>IF($B28="","",MAX(0,$E28-'1. Rules &amp; Rates'!$C$8))</f>
        <v/>
      </c>
      <c r="H28" s="30">
        <f>IF($B28="","",$F28)</f>
        <v/>
      </c>
      <c r="I28" s="31">
        <f>IF($B28="","",IF('1. Rules &amp; Rates'!$C$10="Yes",MAX('2. Employee Master'!$G28+'2. Employee Master'!$H28,'1. Rules &amp; Rates'!$C$11*'2. Employee Master'!$J28),'2. Employee Master'!$G28+'2. Employee Master'!$H28))</f>
        <v/>
      </c>
      <c r="J28" s="32">
        <f>IF($B28="","",$I28/'1. Rules &amp; Rates'!$C$9)</f>
        <v/>
      </c>
      <c r="K28" s="33">
        <f>IF($B28="","",ROUND($J28*$G28,0))</f>
        <v/>
      </c>
      <c r="L28" s="17">
        <f>IF($B28="","",IF($K28&gt;0,"Yes, fully taxable","-"))</f>
        <v/>
      </c>
    </row>
    <row r="29">
      <c r="B29" s="17">
        <f>IF(OR('2. Employee Master'!$B29="",NOT('2. Employee Master'!$E29="")),"",'2. Employee Master'!$B29)</f>
        <v/>
      </c>
      <c r="C29" s="17">
        <f>IF(OR('2. Employee Master'!$B29="",NOT('2. Employee Master'!$E29="")),"",'2. Employee Master'!$C29)</f>
        <v/>
      </c>
      <c r="D29" s="30">
        <f>IF($B29="","",IF(YEAR('2. Employee Master'!$D29)='1. Rules &amp; Rates'!$C$15,IF('2. Employee Master'!$F29&gt;=0.25*(DATE('1. Rules &amp; Rates'!$C$15,12,31)-'2. Employee Master'!$D29+1),ROUNDDOWN('2. Employee Master'!$F29/'1. Rules &amp; Rates'!$C$6,0),0),IF('2. Employee Master'!$F29&lt;'1. Rules &amp; Rates'!$C$7,0,ROUNDDOWN('2. Employee Master'!$F29/'1. Rules &amp; Rates'!$C$6,0))))</f>
        <v/>
      </c>
      <c r="E29" s="30">
        <f>IF($B29="","",MAX(0,'2. Employee Master'!$K29+$D29-'2. Employee Master'!$L29))</f>
        <v/>
      </c>
      <c r="F29" s="30">
        <f>IF($B29="","",MIN($E29,'1. Rules &amp; Rates'!$C$8))</f>
        <v/>
      </c>
      <c r="G29" s="38">
        <f>IF($B29="","",MAX(0,$E29-'1. Rules &amp; Rates'!$C$8))</f>
        <v/>
      </c>
      <c r="H29" s="30">
        <f>IF($B29="","",$F29)</f>
        <v/>
      </c>
      <c r="I29" s="31">
        <f>IF($B29="","",IF('1. Rules &amp; Rates'!$C$10="Yes",MAX('2. Employee Master'!$G29+'2. Employee Master'!$H29,'1. Rules &amp; Rates'!$C$11*'2. Employee Master'!$J29),'2. Employee Master'!$G29+'2. Employee Master'!$H29))</f>
        <v/>
      </c>
      <c r="J29" s="32">
        <f>IF($B29="","",$I29/'1. Rules &amp; Rates'!$C$9)</f>
        <v/>
      </c>
      <c r="K29" s="33">
        <f>IF($B29="","",ROUND($J29*$G29,0))</f>
        <v/>
      </c>
      <c r="L29" s="17">
        <f>IF($B29="","",IF($K29&gt;0,"Yes, fully taxable","-"))</f>
        <v/>
      </c>
    </row>
    <row r="30">
      <c r="B30" s="17">
        <f>IF(OR('2. Employee Master'!$B30="",NOT('2. Employee Master'!$E30="")),"",'2. Employee Master'!$B30)</f>
        <v/>
      </c>
      <c r="C30" s="17">
        <f>IF(OR('2. Employee Master'!$B30="",NOT('2. Employee Master'!$E30="")),"",'2. Employee Master'!$C30)</f>
        <v/>
      </c>
      <c r="D30" s="30">
        <f>IF($B30="","",IF(YEAR('2. Employee Master'!$D30)='1. Rules &amp; Rates'!$C$15,IF('2. Employee Master'!$F30&gt;=0.25*(DATE('1. Rules &amp; Rates'!$C$15,12,31)-'2. Employee Master'!$D30+1),ROUNDDOWN('2. Employee Master'!$F30/'1. Rules &amp; Rates'!$C$6,0),0),IF('2. Employee Master'!$F30&lt;'1. Rules &amp; Rates'!$C$7,0,ROUNDDOWN('2. Employee Master'!$F30/'1. Rules &amp; Rates'!$C$6,0))))</f>
        <v/>
      </c>
      <c r="E30" s="30">
        <f>IF($B30="","",MAX(0,'2. Employee Master'!$K30+$D30-'2. Employee Master'!$L30))</f>
        <v/>
      </c>
      <c r="F30" s="30">
        <f>IF($B30="","",MIN($E30,'1. Rules &amp; Rates'!$C$8))</f>
        <v/>
      </c>
      <c r="G30" s="38">
        <f>IF($B30="","",MAX(0,$E30-'1. Rules &amp; Rates'!$C$8))</f>
        <v/>
      </c>
      <c r="H30" s="30">
        <f>IF($B30="","",$F30)</f>
        <v/>
      </c>
      <c r="I30" s="31">
        <f>IF($B30="","",IF('1. Rules &amp; Rates'!$C$10="Yes",MAX('2. Employee Master'!$G30+'2. Employee Master'!$H30,'1. Rules &amp; Rates'!$C$11*'2. Employee Master'!$J30),'2. Employee Master'!$G30+'2. Employee Master'!$H30))</f>
        <v/>
      </c>
      <c r="J30" s="32">
        <f>IF($B30="","",$I30/'1. Rules &amp; Rates'!$C$9)</f>
        <v/>
      </c>
      <c r="K30" s="33">
        <f>IF($B30="","",ROUND($J30*$G30,0))</f>
        <v/>
      </c>
      <c r="L30" s="17">
        <f>IF($B30="","",IF($K30&gt;0,"Yes, fully taxable","-"))</f>
        <v/>
      </c>
    </row>
    <row r="31">
      <c r="B31" s="17">
        <f>IF(OR('2. Employee Master'!$B31="",NOT('2. Employee Master'!$E31="")),"",'2. Employee Master'!$B31)</f>
        <v/>
      </c>
      <c r="C31" s="17">
        <f>IF(OR('2. Employee Master'!$B31="",NOT('2. Employee Master'!$E31="")),"",'2. Employee Master'!$C31)</f>
        <v/>
      </c>
      <c r="D31" s="30">
        <f>IF($B31="","",IF(YEAR('2. Employee Master'!$D31)='1. Rules &amp; Rates'!$C$15,IF('2. Employee Master'!$F31&gt;=0.25*(DATE('1. Rules &amp; Rates'!$C$15,12,31)-'2. Employee Master'!$D31+1),ROUNDDOWN('2. Employee Master'!$F31/'1. Rules &amp; Rates'!$C$6,0),0),IF('2. Employee Master'!$F31&lt;'1. Rules &amp; Rates'!$C$7,0,ROUNDDOWN('2. Employee Master'!$F31/'1. Rules &amp; Rates'!$C$6,0))))</f>
        <v/>
      </c>
      <c r="E31" s="30">
        <f>IF($B31="","",MAX(0,'2. Employee Master'!$K31+$D31-'2. Employee Master'!$L31))</f>
        <v/>
      </c>
      <c r="F31" s="30">
        <f>IF($B31="","",MIN($E31,'1. Rules &amp; Rates'!$C$8))</f>
        <v/>
      </c>
      <c r="G31" s="38">
        <f>IF($B31="","",MAX(0,$E31-'1. Rules &amp; Rates'!$C$8))</f>
        <v/>
      </c>
      <c r="H31" s="30">
        <f>IF($B31="","",$F31)</f>
        <v/>
      </c>
      <c r="I31" s="31">
        <f>IF($B31="","",IF('1. Rules &amp; Rates'!$C$10="Yes",MAX('2. Employee Master'!$G31+'2. Employee Master'!$H31,'1. Rules &amp; Rates'!$C$11*'2. Employee Master'!$J31),'2. Employee Master'!$G31+'2. Employee Master'!$H31))</f>
        <v/>
      </c>
      <c r="J31" s="32">
        <f>IF($B31="","",$I31/'1. Rules &amp; Rates'!$C$9)</f>
        <v/>
      </c>
      <c r="K31" s="33">
        <f>IF($B31="","",ROUND($J31*$G31,0))</f>
        <v/>
      </c>
      <c r="L31" s="17">
        <f>IF($B31="","",IF($K31&gt;0,"Yes, fully taxable","-"))</f>
        <v/>
      </c>
    </row>
    <row r="32">
      <c r="B32" s="17">
        <f>IF(OR('2. Employee Master'!$B32="",NOT('2. Employee Master'!$E32="")),"",'2. Employee Master'!$B32)</f>
        <v/>
      </c>
      <c r="C32" s="17">
        <f>IF(OR('2. Employee Master'!$B32="",NOT('2. Employee Master'!$E32="")),"",'2. Employee Master'!$C32)</f>
        <v/>
      </c>
      <c r="D32" s="30">
        <f>IF($B32="","",IF(YEAR('2. Employee Master'!$D32)='1. Rules &amp; Rates'!$C$15,IF('2. Employee Master'!$F32&gt;=0.25*(DATE('1. Rules &amp; Rates'!$C$15,12,31)-'2. Employee Master'!$D32+1),ROUNDDOWN('2. Employee Master'!$F32/'1. Rules &amp; Rates'!$C$6,0),0),IF('2. Employee Master'!$F32&lt;'1. Rules &amp; Rates'!$C$7,0,ROUNDDOWN('2. Employee Master'!$F32/'1. Rules &amp; Rates'!$C$6,0))))</f>
        <v/>
      </c>
      <c r="E32" s="30">
        <f>IF($B32="","",MAX(0,'2. Employee Master'!$K32+$D32-'2. Employee Master'!$L32))</f>
        <v/>
      </c>
      <c r="F32" s="30">
        <f>IF($B32="","",MIN($E32,'1. Rules &amp; Rates'!$C$8))</f>
        <v/>
      </c>
      <c r="G32" s="38">
        <f>IF($B32="","",MAX(0,$E32-'1. Rules &amp; Rates'!$C$8))</f>
        <v/>
      </c>
      <c r="H32" s="30">
        <f>IF($B32="","",$F32)</f>
        <v/>
      </c>
      <c r="I32" s="31">
        <f>IF($B32="","",IF('1. Rules &amp; Rates'!$C$10="Yes",MAX('2. Employee Master'!$G32+'2. Employee Master'!$H32,'1. Rules &amp; Rates'!$C$11*'2. Employee Master'!$J32),'2. Employee Master'!$G32+'2. Employee Master'!$H32))</f>
        <v/>
      </c>
      <c r="J32" s="32">
        <f>IF($B32="","",$I32/'1. Rules &amp; Rates'!$C$9)</f>
        <v/>
      </c>
      <c r="K32" s="33">
        <f>IF($B32="","",ROUND($J32*$G32,0))</f>
        <v/>
      </c>
      <c r="L32" s="17">
        <f>IF($B32="","",IF($K32&gt;0,"Yes, fully taxable","-"))</f>
        <v/>
      </c>
    </row>
    <row r="33">
      <c r="B33" s="17">
        <f>IF(OR('2. Employee Master'!$B33="",NOT('2. Employee Master'!$E33="")),"",'2. Employee Master'!$B33)</f>
        <v/>
      </c>
      <c r="C33" s="17">
        <f>IF(OR('2. Employee Master'!$B33="",NOT('2. Employee Master'!$E33="")),"",'2. Employee Master'!$C33)</f>
        <v/>
      </c>
      <c r="D33" s="30">
        <f>IF($B33="","",IF(YEAR('2. Employee Master'!$D33)='1. Rules &amp; Rates'!$C$15,IF('2. Employee Master'!$F33&gt;=0.25*(DATE('1. Rules &amp; Rates'!$C$15,12,31)-'2. Employee Master'!$D33+1),ROUNDDOWN('2. Employee Master'!$F33/'1. Rules &amp; Rates'!$C$6,0),0),IF('2. Employee Master'!$F33&lt;'1. Rules &amp; Rates'!$C$7,0,ROUNDDOWN('2. Employee Master'!$F33/'1. Rules &amp; Rates'!$C$6,0))))</f>
        <v/>
      </c>
      <c r="E33" s="30">
        <f>IF($B33="","",MAX(0,'2. Employee Master'!$K33+$D33-'2. Employee Master'!$L33))</f>
        <v/>
      </c>
      <c r="F33" s="30">
        <f>IF($B33="","",MIN($E33,'1. Rules &amp; Rates'!$C$8))</f>
        <v/>
      </c>
      <c r="G33" s="38">
        <f>IF($B33="","",MAX(0,$E33-'1. Rules &amp; Rates'!$C$8))</f>
        <v/>
      </c>
      <c r="H33" s="30">
        <f>IF($B33="","",$F33)</f>
        <v/>
      </c>
      <c r="I33" s="31">
        <f>IF($B33="","",IF('1. Rules &amp; Rates'!$C$10="Yes",MAX('2. Employee Master'!$G33+'2. Employee Master'!$H33,'1. Rules &amp; Rates'!$C$11*'2. Employee Master'!$J33),'2. Employee Master'!$G33+'2. Employee Master'!$H33))</f>
        <v/>
      </c>
      <c r="J33" s="32">
        <f>IF($B33="","",$I33/'1. Rules &amp; Rates'!$C$9)</f>
        <v/>
      </c>
      <c r="K33" s="33">
        <f>IF($B33="","",ROUND($J33*$G33,0))</f>
        <v/>
      </c>
      <c r="L33" s="17">
        <f>IF($B33="","",IF($K33&gt;0,"Yes, fully taxable","-"))</f>
        <v/>
      </c>
    </row>
    <row r="34">
      <c r="B34" s="17">
        <f>IF(OR('2. Employee Master'!$B34="",NOT('2. Employee Master'!$E34="")),"",'2. Employee Master'!$B34)</f>
        <v/>
      </c>
      <c r="C34" s="17">
        <f>IF(OR('2. Employee Master'!$B34="",NOT('2. Employee Master'!$E34="")),"",'2. Employee Master'!$C34)</f>
        <v/>
      </c>
      <c r="D34" s="30">
        <f>IF($B34="","",IF(YEAR('2. Employee Master'!$D34)='1. Rules &amp; Rates'!$C$15,IF('2. Employee Master'!$F34&gt;=0.25*(DATE('1. Rules &amp; Rates'!$C$15,12,31)-'2. Employee Master'!$D34+1),ROUNDDOWN('2. Employee Master'!$F34/'1. Rules &amp; Rates'!$C$6,0),0),IF('2. Employee Master'!$F34&lt;'1. Rules &amp; Rates'!$C$7,0,ROUNDDOWN('2. Employee Master'!$F34/'1. Rules &amp; Rates'!$C$6,0))))</f>
        <v/>
      </c>
      <c r="E34" s="30">
        <f>IF($B34="","",MAX(0,'2. Employee Master'!$K34+$D34-'2. Employee Master'!$L34))</f>
        <v/>
      </c>
      <c r="F34" s="30">
        <f>IF($B34="","",MIN($E34,'1. Rules &amp; Rates'!$C$8))</f>
        <v/>
      </c>
      <c r="G34" s="38">
        <f>IF($B34="","",MAX(0,$E34-'1. Rules &amp; Rates'!$C$8))</f>
        <v/>
      </c>
      <c r="H34" s="30">
        <f>IF($B34="","",$F34)</f>
        <v/>
      </c>
      <c r="I34" s="31">
        <f>IF($B34="","",IF('1. Rules &amp; Rates'!$C$10="Yes",MAX('2. Employee Master'!$G34+'2. Employee Master'!$H34,'1. Rules &amp; Rates'!$C$11*'2. Employee Master'!$J34),'2. Employee Master'!$G34+'2. Employee Master'!$H34))</f>
        <v/>
      </c>
      <c r="J34" s="32">
        <f>IF($B34="","",$I34/'1. Rules &amp; Rates'!$C$9)</f>
        <v/>
      </c>
      <c r="K34" s="33">
        <f>IF($B34="","",ROUND($J34*$G34,0))</f>
        <v/>
      </c>
      <c r="L34" s="17">
        <f>IF($B34="","",IF($K34&gt;0,"Yes, fully taxable","-"))</f>
        <v/>
      </c>
    </row>
    <row r="35">
      <c r="B35" s="17">
        <f>IF(OR('2. Employee Master'!$B35="",NOT('2. Employee Master'!$E35="")),"",'2. Employee Master'!$B35)</f>
        <v/>
      </c>
      <c r="C35" s="17">
        <f>IF(OR('2. Employee Master'!$B35="",NOT('2. Employee Master'!$E35="")),"",'2. Employee Master'!$C35)</f>
        <v/>
      </c>
      <c r="D35" s="30">
        <f>IF($B35="","",IF(YEAR('2. Employee Master'!$D35)='1. Rules &amp; Rates'!$C$15,IF('2. Employee Master'!$F35&gt;=0.25*(DATE('1. Rules &amp; Rates'!$C$15,12,31)-'2. Employee Master'!$D35+1),ROUNDDOWN('2. Employee Master'!$F35/'1. Rules &amp; Rates'!$C$6,0),0),IF('2. Employee Master'!$F35&lt;'1. Rules &amp; Rates'!$C$7,0,ROUNDDOWN('2. Employee Master'!$F35/'1. Rules &amp; Rates'!$C$6,0))))</f>
        <v/>
      </c>
      <c r="E35" s="30">
        <f>IF($B35="","",MAX(0,'2. Employee Master'!$K35+$D35-'2. Employee Master'!$L35))</f>
        <v/>
      </c>
      <c r="F35" s="30">
        <f>IF($B35="","",MIN($E35,'1. Rules &amp; Rates'!$C$8))</f>
        <v/>
      </c>
      <c r="G35" s="38">
        <f>IF($B35="","",MAX(0,$E35-'1. Rules &amp; Rates'!$C$8))</f>
        <v/>
      </c>
      <c r="H35" s="30">
        <f>IF($B35="","",$F35)</f>
        <v/>
      </c>
      <c r="I35" s="31">
        <f>IF($B35="","",IF('1. Rules &amp; Rates'!$C$10="Yes",MAX('2. Employee Master'!$G35+'2. Employee Master'!$H35,'1. Rules &amp; Rates'!$C$11*'2. Employee Master'!$J35),'2. Employee Master'!$G35+'2. Employee Master'!$H35))</f>
        <v/>
      </c>
      <c r="J35" s="32">
        <f>IF($B35="","",$I35/'1. Rules &amp; Rates'!$C$9)</f>
        <v/>
      </c>
      <c r="K35" s="33">
        <f>IF($B35="","",ROUND($J35*$G35,0))</f>
        <v/>
      </c>
      <c r="L35" s="17">
        <f>IF($B35="","",IF($K35&gt;0,"Yes, fully taxable","-"))</f>
        <v/>
      </c>
    </row>
    <row r="36">
      <c r="B36" s="17">
        <f>IF(OR('2. Employee Master'!$B36="",NOT('2. Employee Master'!$E36="")),"",'2. Employee Master'!$B36)</f>
        <v/>
      </c>
      <c r="C36" s="17">
        <f>IF(OR('2. Employee Master'!$B36="",NOT('2. Employee Master'!$E36="")),"",'2. Employee Master'!$C36)</f>
        <v/>
      </c>
      <c r="D36" s="30">
        <f>IF($B36="","",IF(YEAR('2. Employee Master'!$D36)='1. Rules &amp; Rates'!$C$15,IF('2. Employee Master'!$F36&gt;=0.25*(DATE('1. Rules &amp; Rates'!$C$15,12,31)-'2. Employee Master'!$D36+1),ROUNDDOWN('2. Employee Master'!$F36/'1. Rules &amp; Rates'!$C$6,0),0),IF('2. Employee Master'!$F36&lt;'1. Rules &amp; Rates'!$C$7,0,ROUNDDOWN('2. Employee Master'!$F36/'1. Rules &amp; Rates'!$C$6,0))))</f>
        <v/>
      </c>
      <c r="E36" s="30">
        <f>IF($B36="","",MAX(0,'2. Employee Master'!$K36+$D36-'2. Employee Master'!$L36))</f>
        <v/>
      </c>
      <c r="F36" s="30">
        <f>IF($B36="","",MIN($E36,'1. Rules &amp; Rates'!$C$8))</f>
        <v/>
      </c>
      <c r="G36" s="38">
        <f>IF($B36="","",MAX(0,$E36-'1. Rules &amp; Rates'!$C$8))</f>
        <v/>
      </c>
      <c r="H36" s="30">
        <f>IF($B36="","",$F36)</f>
        <v/>
      </c>
      <c r="I36" s="31">
        <f>IF($B36="","",IF('1. Rules &amp; Rates'!$C$10="Yes",MAX('2. Employee Master'!$G36+'2. Employee Master'!$H36,'1. Rules &amp; Rates'!$C$11*'2. Employee Master'!$J36),'2. Employee Master'!$G36+'2. Employee Master'!$H36))</f>
        <v/>
      </c>
      <c r="J36" s="32">
        <f>IF($B36="","",$I36/'1. Rules &amp; Rates'!$C$9)</f>
        <v/>
      </c>
      <c r="K36" s="33">
        <f>IF($B36="","",ROUND($J36*$G36,0))</f>
        <v/>
      </c>
      <c r="L36" s="17">
        <f>IF($B36="","",IF($K36&gt;0,"Yes, fully taxable","-"))</f>
        <v/>
      </c>
    </row>
    <row r="37">
      <c r="B37" s="17">
        <f>IF(OR('2. Employee Master'!$B37="",NOT('2. Employee Master'!$E37="")),"",'2. Employee Master'!$B37)</f>
        <v/>
      </c>
      <c r="C37" s="17">
        <f>IF(OR('2. Employee Master'!$B37="",NOT('2. Employee Master'!$E37="")),"",'2. Employee Master'!$C37)</f>
        <v/>
      </c>
      <c r="D37" s="30">
        <f>IF($B37="","",IF(YEAR('2. Employee Master'!$D37)='1. Rules &amp; Rates'!$C$15,IF('2. Employee Master'!$F37&gt;=0.25*(DATE('1. Rules &amp; Rates'!$C$15,12,31)-'2. Employee Master'!$D37+1),ROUNDDOWN('2. Employee Master'!$F37/'1. Rules &amp; Rates'!$C$6,0),0),IF('2. Employee Master'!$F37&lt;'1. Rules &amp; Rates'!$C$7,0,ROUNDDOWN('2. Employee Master'!$F37/'1. Rules &amp; Rates'!$C$6,0))))</f>
        <v/>
      </c>
      <c r="E37" s="30">
        <f>IF($B37="","",MAX(0,'2. Employee Master'!$K37+$D37-'2. Employee Master'!$L37))</f>
        <v/>
      </c>
      <c r="F37" s="30">
        <f>IF($B37="","",MIN($E37,'1. Rules &amp; Rates'!$C$8))</f>
        <v/>
      </c>
      <c r="G37" s="38">
        <f>IF($B37="","",MAX(0,$E37-'1. Rules &amp; Rates'!$C$8))</f>
        <v/>
      </c>
      <c r="H37" s="30">
        <f>IF($B37="","",$F37)</f>
        <v/>
      </c>
      <c r="I37" s="31">
        <f>IF($B37="","",IF('1. Rules &amp; Rates'!$C$10="Yes",MAX('2. Employee Master'!$G37+'2. Employee Master'!$H37,'1. Rules &amp; Rates'!$C$11*'2. Employee Master'!$J37),'2. Employee Master'!$G37+'2. Employee Master'!$H37))</f>
        <v/>
      </c>
      <c r="J37" s="32">
        <f>IF($B37="","",$I37/'1. Rules &amp; Rates'!$C$9)</f>
        <v/>
      </c>
      <c r="K37" s="33">
        <f>IF($B37="","",ROUND($J37*$G37,0))</f>
        <v/>
      </c>
      <c r="L37" s="17">
        <f>IF($B37="","",IF($K37&gt;0,"Yes, fully taxable","-"))</f>
        <v/>
      </c>
    </row>
    <row r="38">
      <c r="B38" s="17">
        <f>IF(OR('2. Employee Master'!$B38="",NOT('2. Employee Master'!$E38="")),"",'2. Employee Master'!$B38)</f>
        <v/>
      </c>
      <c r="C38" s="17">
        <f>IF(OR('2. Employee Master'!$B38="",NOT('2. Employee Master'!$E38="")),"",'2. Employee Master'!$C38)</f>
        <v/>
      </c>
      <c r="D38" s="30">
        <f>IF($B38="","",IF(YEAR('2. Employee Master'!$D38)='1. Rules &amp; Rates'!$C$15,IF('2. Employee Master'!$F38&gt;=0.25*(DATE('1. Rules &amp; Rates'!$C$15,12,31)-'2. Employee Master'!$D38+1),ROUNDDOWN('2. Employee Master'!$F38/'1. Rules &amp; Rates'!$C$6,0),0),IF('2. Employee Master'!$F38&lt;'1. Rules &amp; Rates'!$C$7,0,ROUNDDOWN('2. Employee Master'!$F38/'1. Rules &amp; Rates'!$C$6,0))))</f>
        <v/>
      </c>
      <c r="E38" s="30">
        <f>IF($B38="","",MAX(0,'2. Employee Master'!$K38+$D38-'2. Employee Master'!$L38))</f>
        <v/>
      </c>
      <c r="F38" s="30">
        <f>IF($B38="","",MIN($E38,'1. Rules &amp; Rates'!$C$8))</f>
        <v/>
      </c>
      <c r="G38" s="38">
        <f>IF($B38="","",MAX(0,$E38-'1. Rules &amp; Rates'!$C$8))</f>
        <v/>
      </c>
      <c r="H38" s="30">
        <f>IF($B38="","",$F38)</f>
        <v/>
      </c>
      <c r="I38" s="31">
        <f>IF($B38="","",IF('1. Rules &amp; Rates'!$C$10="Yes",MAX('2. Employee Master'!$G38+'2. Employee Master'!$H38,'1. Rules &amp; Rates'!$C$11*'2. Employee Master'!$J38),'2. Employee Master'!$G38+'2. Employee Master'!$H38))</f>
        <v/>
      </c>
      <c r="J38" s="32">
        <f>IF($B38="","",$I38/'1. Rules &amp; Rates'!$C$9)</f>
        <v/>
      </c>
      <c r="K38" s="33">
        <f>IF($B38="","",ROUND($J38*$G38,0))</f>
        <v/>
      </c>
      <c r="L38" s="17">
        <f>IF($B38="","",IF($K38&gt;0,"Yes, fully taxable","-"))</f>
        <v/>
      </c>
    </row>
    <row r="39">
      <c r="B39" s="17">
        <f>IF(OR('2. Employee Master'!$B39="",NOT('2. Employee Master'!$E39="")),"",'2. Employee Master'!$B39)</f>
        <v/>
      </c>
      <c r="C39" s="17">
        <f>IF(OR('2. Employee Master'!$B39="",NOT('2. Employee Master'!$E39="")),"",'2. Employee Master'!$C39)</f>
        <v/>
      </c>
      <c r="D39" s="30">
        <f>IF($B39="","",IF(YEAR('2. Employee Master'!$D39)='1. Rules &amp; Rates'!$C$15,IF('2. Employee Master'!$F39&gt;=0.25*(DATE('1. Rules &amp; Rates'!$C$15,12,31)-'2. Employee Master'!$D39+1),ROUNDDOWN('2. Employee Master'!$F39/'1. Rules &amp; Rates'!$C$6,0),0),IF('2. Employee Master'!$F39&lt;'1. Rules &amp; Rates'!$C$7,0,ROUNDDOWN('2. Employee Master'!$F39/'1. Rules &amp; Rates'!$C$6,0))))</f>
        <v/>
      </c>
      <c r="E39" s="30">
        <f>IF($B39="","",MAX(0,'2. Employee Master'!$K39+$D39-'2. Employee Master'!$L39))</f>
        <v/>
      </c>
      <c r="F39" s="30">
        <f>IF($B39="","",MIN($E39,'1. Rules &amp; Rates'!$C$8))</f>
        <v/>
      </c>
      <c r="G39" s="38">
        <f>IF($B39="","",MAX(0,$E39-'1. Rules &amp; Rates'!$C$8))</f>
        <v/>
      </c>
      <c r="H39" s="30">
        <f>IF($B39="","",$F39)</f>
        <v/>
      </c>
      <c r="I39" s="31">
        <f>IF($B39="","",IF('1. Rules &amp; Rates'!$C$10="Yes",MAX('2. Employee Master'!$G39+'2. Employee Master'!$H39,'1. Rules &amp; Rates'!$C$11*'2. Employee Master'!$J39),'2. Employee Master'!$G39+'2. Employee Master'!$H39))</f>
        <v/>
      </c>
      <c r="J39" s="32">
        <f>IF($B39="","",$I39/'1. Rules &amp; Rates'!$C$9)</f>
        <v/>
      </c>
      <c r="K39" s="33">
        <f>IF($B39="","",ROUND($J39*$G39,0))</f>
        <v/>
      </c>
      <c r="L39" s="17">
        <f>IF($B39="","",IF($K39&gt;0,"Yes, fully taxable","-"))</f>
        <v/>
      </c>
    </row>
    <row r="40">
      <c r="B40" s="17">
        <f>IF(OR('2. Employee Master'!$B40="",NOT('2. Employee Master'!$E40="")),"",'2. Employee Master'!$B40)</f>
        <v/>
      </c>
      <c r="C40" s="17">
        <f>IF(OR('2. Employee Master'!$B40="",NOT('2. Employee Master'!$E40="")),"",'2. Employee Master'!$C40)</f>
        <v/>
      </c>
      <c r="D40" s="30">
        <f>IF($B40="","",IF(YEAR('2. Employee Master'!$D40)='1. Rules &amp; Rates'!$C$15,IF('2. Employee Master'!$F40&gt;=0.25*(DATE('1. Rules &amp; Rates'!$C$15,12,31)-'2. Employee Master'!$D40+1),ROUNDDOWN('2. Employee Master'!$F40/'1. Rules &amp; Rates'!$C$6,0),0),IF('2. Employee Master'!$F40&lt;'1. Rules &amp; Rates'!$C$7,0,ROUNDDOWN('2. Employee Master'!$F40/'1. Rules &amp; Rates'!$C$6,0))))</f>
        <v/>
      </c>
      <c r="E40" s="30">
        <f>IF($B40="","",MAX(0,'2. Employee Master'!$K40+$D40-'2. Employee Master'!$L40))</f>
        <v/>
      </c>
      <c r="F40" s="30">
        <f>IF($B40="","",MIN($E40,'1. Rules &amp; Rates'!$C$8))</f>
        <v/>
      </c>
      <c r="G40" s="38">
        <f>IF($B40="","",MAX(0,$E40-'1. Rules &amp; Rates'!$C$8))</f>
        <v/>
      </c>
      <c r="H40" s="30">
        <f>IF($B40="","",$F40)</f>
        <v/>
      </c>
      <c r="I40" s="31">
        <f>IF($B40="","",IF('1. Rules &amp; Rates'!$C$10="Yes",MAX('2. Employee Master'!$G40+'2. Employee Master'!$H40,'1. Rules &amp; Rates'!$C$11*'2. Employee Master'!$J40),'2. Employee Master'!$G40+'2. Employee Master'!$H40))</f>
        <v/>
      </c>
      <c r="J40" s="32">
        <f>IF($B40="","",$I40/'1. Rules &amp; Rates'!$C$9)</f>
        <v/>
      </c>
      <c r="K40" s="33">
        <f>IF($B40="","",ROUND($J40*$G40,0))</f>
        <v/>
      </c>
      <c r="L40" s="17">
        <f>IF($B40="","",IF($K40&gt;0,"Yes, fully taxable","-"))</f>
        <v/>
      </c>
    </row>
    <row r="41">
      <c r="B41" s="17">
        <f>IF(OR('2. Employee Master'!$B41="",NOT('2. Employee Master'!$E41="")),"",'2. Employee Master'!$B41)</f>
        <v/>
      </c>
      <c r="C41" s="17">
        <f>IF(OR('2. Employee Master'!$B41="",NOT('2. Employee Master'!$E41="")),"",'2. Employee Master'!$C41)</f>
        <v/>
      </c>
      <c r="D41" s="30">
        <f>IF($B41="","",IF(YEAR('2. Employee Master'!$D41)='1. Rules &amp; Rates'!$C$15,IF('2. Employee Master'!$F41&gt;=0.25*(DATE('1. Rules &amp; Rates'!$C$15,12,31)-'2. Employee Master'!$D41+1),ROUNDDOWN('2. Employee Master'!$F41/'1. Rules &amp; Rates'!$C$6,0),0),IF('2. Employee Master'!$F41&lt;'1. Rules &amp; Rates'!$C$7,0,ROUNDDOWN('2. Employee Master'!$F41/'1. Rules &amp; Rates'!$C$6,0))))</f>
        <v/>
      </c>
      <c r="E41" s="30">
        <f>IF($B41="","",MAX(0,'2. Employee Master'!$K41+$D41-'2. Employee Master'!$L41))</f>
        <v/>
      </c>
      <c r="F41" s="30">
        <f>IF($B41="","",MIN($E41,'1. Rules &amp; Rates'!$C$8))</f>
        <v/>
      </c>
      <c r="G41" s="38">
        <f>IF($B41="","",MAX(0,$E41-'1. Rules &amp; Rates'!$C$8))</f>
        <v/>
      </c>
      <c r="H41" s="30">
        <f>IF($B41="","",$F41)</f>
        <v/>
      </c>
      <c r="I41" s="31">
        <f>IF($B41="","",IF('1. Rules &amp; Rates'!$C$10="Yes",MAX('2. Employee Master'!$G41+'2. Employee Master'!$H41,'1. Rules &amp; Rates'!$C$11*'2. Employee Master'!$J41),'2. Employee Master'!$G41+'2. Employee Master'!$H41))</f>
        <v/>
      </c>
      <c r="J41" s="32">
        <f>IF($B41="","",$I41/'1. Rules &amp; Rates'!$C$9)</f>
        <v/>
      </c>
      <c r="K41" s="33">
        <f>IF($B41="","",ROUND($J41*$G41,0))</f>
        <v/>
      </c>
      <c r="L41" s="17">
        <f>IF($B41="","",IF($K41&gt;0,"Yes, fully taxable","-"))</f>
        <v/>
      </c>
    </row>
    <row r="42">
      <c r="B42" s="17">
        <f>IF(OR('2. Employee Master'!$B42="",NOT('2. Employee Master'!$E42="")),"",'2. Employee Master'!$B42)</f>
        <v/>
      </c>
      <c r="C42" s="17">
        <f>IF(OR('2. Employee Master'!$B42="",NOT('2. Employee Master'!$E42="")),"",'2. Employee Master'!$C42)</f>
        <v/>
      </c>
      <c r="D42" s="30">
        <f>IF($B42="","",IF(YEAR('2. Employee Master'!$D42)='1. Rules &amp; Rates'!$C$15,IF('2. Employee Master'!$F42&gt;=0.25*(DATE('1. Rules &amp; Rates'!$C$15,12,31)-'2. Employee Master'!$D42+1),ROUNDDOWN('2. Employee Master'!$F42/'1. Rules &amp; Rates'!$C$6,0),0),IF('2. Employee Master'!$F42&lt;'1. Rules &amp; Rates'!$C$7,0,ROUNDDOWN('2. Employee Master'!$F42/'1. Rules &amp; Rates'!$C$6,0))))</f>
        <v/>
      </c>
      <c r="E42" s="30">
        <f>IF($B42="","",MAX(0,'2. Employee Master'!$K42+$D42-'2. Employee Master'!$L42))</f>
        <v/>
      </c>
      <c r="F42" s="30">
        <f>IF($B42="","",MIN($E42,'1. Rules &amp; Rates'!$C$8))</f>
        <v/>
      </c>
      <c r="G42" s="38">
        <f>IF($B42="","",MAX(0,$E42-'1. Rules &amp; Rates'!$C$8))</f>
        <v/>
      </c>
      <c r="H42" s="30">
        <f>IF($B42="","",$F42)</f>
        <v/>
      </c>
      <c r="I42" s="31">
        <f>IF($B42="","",IF('1. Rules &amp; Rates'!$C$10="Yes",MAX('2. Employee Master'!$G42+'2. Employee Master'!$H42,'1. Rules &amp; Rates'!$C$11*'2. Employee Master'!$J42),'2. Employee Master'!$G42+'2. Employee Master'!$H42))</f>
        <v/>
      </c>
      <c r="J42" s="32">
        <f>IF($B42="","",$I42/'1. Rules &amp; Rates'!$C$9)</f>
        <v/>
      </c>
      <c r="K42" s="33">
        <f>IF($B42="","",ROUND($J42*$G42,0))</f>
        <v/>
      </c>
      <c r="L42" s="17">
        <f>IF($B42="","",IF($K42&gt;0,"Yes, fully taxable","-"))</f>
        <v/>
      </c>
    </row>
    <row r="43">
      <c r="B43" s="17">
        <f>IF(OR('2. Employee Master'!$B43="",NOT('2. Employee Master'!$E43="")),"",'2. Employee Master'!$B43)</f>
        <v/>
      </c>
      <c r="C43" s="17">
        <f>IF(OR('2. Employee Master'!$B43="",NOT('2. Employee Master'!$E43="")),"",'2. Employee Master'!$C43)</f>
        <v/>
      </c>
      <c r="D43" s="30">
        <f>IF($B43="","",IF(YEAR('2. Employee Master'!$D43)='1. Rules &amp; Rates'!$C$15,IF('2. Employee Master'!$F43&gt;=0.25*(DATE('1. Rules &amp; Rates'!$C$15,12,31)-'2. Employee Master'!$D43+1),ROUNDDOWN('2. Employee Master'!$F43/'1. Rules &amp; Rates'!$C$6,0),0),IF('2. Employee Master'!$F43&lt;'1. Rules &amp; Rates'!$C$7,0,ROUNDDOWN('2. Employee Master'!$F43/'1. Rules &amp; Rates'!$C$6,0))))</f>
        <v/>
      </c>
      <c r="E43" s="30">
        <f>IF($B43="","",MAX(0,'2. Employee Master'!$K43+$D43-'2. Employee Master'!$L43))</f>
        <v/>
      </c>
      <c r="F43" s="30">
        <f>IF($B43="","",MIN($E43,'1. Rules &amp; Rates'!$C$8))</f>
        <v/>
      </c>
      <c r="G43" s="38">
        <f>IF($B43="","",MAX(0,$E43-'1. Rules &amp; Rates'!$C$8))</f>
        <v/>
      </c>
      <c r="H43" s="30">
        <f>IF($B43="","",$F43)</f>
        <v/>
      </c>
      <c r="I43" s="31">
        <f>IF($B43="","",IF('1. Rules &amp; Rates'!$C$10="Yes",MAX('2. Employee Master'!$G43+'2. Employee Master'!$H43,'1. Rules &amp; Rates'!$C$11*'2. Employee Master'!$J43),'2. Employee Master'!$G43+'2. Employee Master'!$H43))</f>
        <v/>
      </c>
      <c r="J43" s="32">
        <f>IF($B43="","",$I43/'1. Rules &amp; Rates'!$C$9)</f>
        <v/>
      </c>
      <c r="K43" s="33">
        <f>IF($B43="","",ROUND($J43*$G43,0))</f>
        <v/>
      </c>
      <c r="L43" s="17">
        <f>IF($B43="","",IF($K43&gt;0,"Yes, fully taxable","-"))</f>
        <v/>
      </c>
    </row>
    <row r="44">
      <c r="B44" s="17">
        <f>IF(OR('2. Employee Master'!$B44="",NOT('2. Employee Master'!$E44="")),"",'2. Employee Master'!$B44)</f>
        <v/>
      </c>
      <c r="C44" s="17">
        <f>IF(OR('2. Employee Master'!$B44="",NOT('2. Employee Master'!$E44="")),"",'2. Employee Master'!$C44)</f>
        <v/>
      </c>
      <c r="D44" s="30">
        <f>IF($B44="","",IF(YEAR('2. Employee Master'!$D44)='1. Rules &amp; Rates'!$C$15,IF('2. Employee Master'!$F44&gt;=0.25*(DATE('1. Rules &amp; Rates'!$C$15,12,31)-'2. Employee Master'!$D44+1),ROUNDDOWN('2. Employee Master'!$F44/'1. Rules &amp; Rates'!$C$6,0),0),IF('2. Employee Master'!$F44&lt;'1. Rules &amp; Rates'!$C$7,0,ROUNDDOWN('2. Employee Master'!$F44/'1. Rules &amp; Rates'!$C$6,0))))</f>
        <v/>
      </c>
      <c r="E44" s="30">
        <f>IF($B44="","",MAX(0,'2. Employee Master'!$K44+$D44-'2. Employee Master'!$L44))</f>
        <v/>
      </c>
      <c r="F44" s="30">
        <f>IF($B44="","",MIN($E44,'1. Rules &amp; Rates'!$C$8))</f>
        <v/>
      </c>
      <c r="G44" s="38">
        <f>IF($B44="","",MAX(0,$E44-'1. Rules &amp; Rates'!$C$8))</f>
        <v/>
      </c>
      <c r="H44" s="30">
        <f>IF($B44="","",$F44)</f>
        <v/>
      </c>
      <c r="I44" s="31">
        <f>IF($B44="","",IF('1. Rules &amp; Rates'!$C$10="Yes",MAX('2. Employee Master'!$G44+'2. Employee Master'!$H44,'1. Rules &amp; Rates'!$C$11*'2. Employee Master'!$J44),'2. Employee Master'!$G44+'2. Employee Master'!$H44))</f>
        <v/>
      </c>
      <c r="J44" s="32">
        <f>IF($B44="","",$I44/'1. Rules &amp; Rates'!$C$9)</f>
        <v/>
      </c>
      <c r="K44" s="33">
        <f>IF($B44="","",ROUND($J44*$G44,0))</f>
        <v/>
      </c>
      <c r="L44" s="17">
        <f>IF($B44="","",IF($K44&gt;0,"Yes, fully taxable","-"))</f>
        <v/>
      </c>
    </row>
    <row r="45">
      <c r="B45" s="17">
        <f>IF(OR('2. Employee Master'!$B45="",NOT('2. Employee Master'!$E45="")),"",'2. Employee Master'!$B45)</f>
        <v/>
      </c>
      <c r="C45" s="17">
        <f>IF(OR('2. Employee Master'!$B45="",NOT('2. Employee Master'!$E45="")),"",'2. Employee Master'!$C45)</f>
        <v/>
      </c>
      <c r="D45" s="30">
        <f>IF($B45="","",IF(YEAR('2. Employee Master'!$D45)='1. Rules &amp; Rates'!$C$15,IF('2. Employee Master'!$F45&gt;=0.25*(DATE('1. Rules &amp; Rates'!$C$15,12,31)-'2. Employee Master'!$D45+1),ROUNDDOWN('2. Employee Master'!$F45/'1. Rules &amp; Rates'!$C$6,0),0),IF('2. Employee Master'!$F45&lt;'1. Rules &amp; Rates'!$C$7,0,ROUNDDOWN('2. Employee Master'!$F45/'1. Rules &amp; Rates'!$C$6,0))))</f>
        <v/>
      </c>
      <c r="E45" s="30">
        <f>IF($B45="","",MAX(0,'2. Employee Master'!$K45+$D45-'2. Employee Master'!$L45))</f>
        <v/>
      </c>
      <c r="F45" s="30">
        <f>IF($B45="","",MIN($E45,'1. Rules &amp; Rates'!$C$8))</f>
        <v/>
      </c>
      <c r="G45" s="38">
        <f>IF($B45="","",MAX(0,$E45-'1. Rules &amp; Rates'!$C$8))</f>
        <v/>
      </c>
      <c r="H45" s="30">
        <f>IF($B45="","",$F45)</f>
        <v/>
      </c>
      <c r="I45" s="31">
        <f>IF($B45="","",IF('1. Rules &amp; Rates'!$C$10="Yes",MAX('2. Employee Master'!$G45+'2. Employee Master'!$H45,'1. Rules &amp; Rates'!$C$11*'2. Employee Master'!$J45),'2. Employee Master'!$G45+'2. Employee Master'!$H45))</f>
        <v/>
      </c>
      <c r="J45" s="32">
        <f>IF($B45="","",$I45/'1. Rules &amp; Rates'!$C$9)</f>
        <v/>
      </c>
      <c r="K45" s="33">
        <f>IF($B45="","",ROUND($J45*$G45,0))</f>
        <v/>
      </c>
      <c r="L45" s="17">
        <f>IF($B45="","",IF($K45&gt;0,"Yes, fully taxable","-"))</f>
        <v/>
      </c>
    </row>
    <row r="46">
      <c r="C46" s="7" t="inlineStr">
        <is>
          <t>Total</t>
        </is>
      </c>
      <c r="K46" s="37">
        <f>SUM(K6:K45)</f>
        <v/>
      </c>
    </row>
    <row r="48" ht="88" customHeight="1">
      <c r="B48" s="11" t="inlineStr">
        <is>
          <t>Column G is not optional. Section 32(1)(ix) says a worker whose balance exceeds thirty days is entitled to encash the excess, so carrying 45 days into next year is not lawful for a worker. Column H is different: under s.32(1)(viii) an employee may ASK to encash what is left, and that one is on demand, not automatic.
Leave the employer refused is a separate case. Under s.32(1)(vii)(b) refused leave carries forward with no limit at all, and this sheet does not know about it. Track it yourself.</t>
        </is>
      </c>
    </row>
    <row r="49"/>
    <row r="50"/>
    <row r="51"/>
  </sheetData>
  <mergeCells count="1">
    <mergeCell ref="B48:H51"/>
  </mergeCells>
  <pageMargins left="0.75" right="0.75" top="1" bottom="1" header="0.5" footer="0.5"/>
</worksheet>
</file>

<file path=xl/worksheets/sheet6.xml><?xml version="1.0" encoding="utf-8"?>
<worksheet xmlns="http://schemas.openxmlformats.org/spreadsheetml/2006/main">
  <sheetPr>
    <tabColor rgb="00008CDB"/>
    <outlinePr summaryBelow="1" summaryRight="1"/>
    <pageSetUpPr/>
  </sheetPr>
  <dimension ref="B2:D20"/>
  <sheetViews>
    <sheetView showGridLines="0" workbookViewId="0">
      <selection activeCell="A1" sqref="A1"/>
    </sheetView>
  </sheetViews>
  <sheetFormatPr baseColWidth="8" defaultRowHeight="15"/>
  <cols>
    <col width="3" customWidth="1" min="1" max="1"/>
    <col width="46" customWidth="1" min="2" max="2"/>
    <col width="20" customWidth="1" min="3" max="3"/>
    <col width="52" customWidth="1" min="4" max="4"/>
  </cols>
  <sheetData>
    <row r="2">
      <c r="B2" s="16" t="inlineStr">
        <is>
          <t>Summary</t>
        </is>
      </c>
    </row>
    <row r="3">
      <c r="B3" s="15" t="inlineStr">
        <is>
          <t>FY 2026-27  ·  rules reviewed 05-Aug-2026</t>
        </is>
      </c>
    </row>
    <row r="5" ht="40" customHeight="1">
      <c r="B5" s="5" t="inlineStr"/>
      <c r="C5" s="5" t="inlineStr">
        <is>
          <t>Amount</t>
        </is>
      </c>
      <c r="D5" s="5" t="inlineStr">
        <is>
          <t>Note</t>
        </is>
      </c>
    </row>
    <row r="6" ht="26" customHeight="1">
      <c r="B6" s="17" t="inlineStr">
        <is>
          <t>Leavers on the Master</t>
        </is>
      </c>
      <c r="C6" s="39">
        <f>COUNT('3. Encashment on Exit'!$J$6:$J$45)</f>
        <v/>
      </c>
      <c r="D6" s="19" t="inlineStr">
        <is>
          <t>Anyone with a last working day filled in.</t>
        </is>
      </c>
    </row>
    <row r="7" ht="26" customHeight="1">
      <c r="B7" s="17" t="inlineStr">
        <is>
          <t>Gross encashment on exit</t>
        </is>
      </c>
      <c r="C7" s="40">
        <f>SUM('3. Encashment on Exit'!$J$6:$J$45)</f>
        <v/>
      </c>
      <c r="D7" s="19" t="inlineStr">
        <is>
          <t>Pay within two working days of exit. Code on Wages s.17(2).</t>
        </is>
      </c>
    </row>
    <row r="8" ht="26" customHeight="1">
      <c r="B8" s="17" t="inlineStr">
        <is>
          <t xml:space="preserve">  of which exempt from tax</t>
        </is>
      </c>
      <c r="C8" s="41">
        <f>SUM('3. Encashment on Exit'!$P$6:$P$45)</f>
        <v/>
      </c>
      <c r="D8" s="19" t="inlineStr">
        <is>
          <t>Least of the four limbs, per employee.</t>
        </is>
      </c>
    </row>
    <row r="9" ht="26" customHeight="1">
      <c r="B9" s="17" t="inlineStr">
        <is>
          <t xml:space="preserve">  of which taxable</t>
        </is>
      </c>
      <c r="C9" s="41">
        <f>SUM('3. Encashment on Exit'!$Q$6:$Q$45)</f>
        <v/>
      </c>
      <c r="D9" s="19" t="inlineStr">
        <is>
          <t>Add to the month's salary for TDS.</t>
        </is>
      </c>
    </row>
    <row r="10" ht="26" customHeight="1">
      <c r="B10" s="17" t="inlineStr">
        <is>
          <t>Still employed</t>
        </is>
      </c>
      <c r="C10" s="39">
        <f>COUNT('4. Year-End Encashment'!$K$6:$K$45)</f>
        <v/>
      </c>
      <c r="D10" s="19" t="inlineStr">
        <is>
          <t>No last working day on the Master.</t>
        </is>
      </c>
    </row>
    <row r="11" ht="26" customHeight="1">
      <c r="B11" s="17" t="inlineStr">
        <is>
          <t>Year-end encashment that is compulsory</t>
        </is>
      </c>
      <c r="C11" s="40">
        <f>SUM('4. Year-End Encashment'!$K$6:$K$45)</f>
        <v/>
      </c>
      <c r="D11" s="19" t="inlineStr">
        <is>
          <t>Balance above 30 days. Fully taxable.</t>
        </is>
      </c>
    </row>
    <row r="14">
      <c r="B14" s="3" t="inlineStr">
        <is>
          <t>Things this file cannot decide for you</t>
        </is>
      </c>
    </row>
    <row r="15" ht="30" customHeight="1">
      <c r="B15" s="42" t="inlineStr">
        <is>
          <t>•  Anyone marked No in the worker column. The Code does not cover them; their contract does. Check what it promises.</t>
        </is>
      </c>
    </row>
    <row r="16" ht="30" customHeight="1">
      <c r="B16" s="42" t="inlineStr">
        <is>
          <t>•  Leave the employer refused. It carries forward without any limit under s.32(1)(vii)(b) and is not tracked here.</t>
        </is>
      </c>
    </row>
    <row r="17" ht="30" customHeight="1">
      <c r="B17" s="42" t="inlineStr">
        <is>
          <t>•  Your state Shops and Establishments Act. It was not repealed, and where it is more generous than the Code it wins.</t>
        </is>
      </c>
    </row>
    <row r="18" ht="30" customHeight="1">
      <c r="B18" s="42" t="inlineStr">
        <is>
          <t>•  Encashment already paid earlier in the year. Subtract it before you pay again.</t>
        </is>
      </c>
    </row>
    <row r="20">
      <c r="B20" s="15" t="inlineStr">
        <is>
          <t>Built by Attendo. Rules current for FY 2026-27, reviewed 05-Aug-2026. Not legal advice.</t>
        </is>
      </c>
    </row>
  </sheetData>
  <mergeCells count="4">
    <mergeCell ref="B15:D15"/>
    <mergeCell ref="B17:D17"/>
    <mergeCell ref="B18:D18"/>
    <mergeCell ref="B16:D1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2026-08-06T13:06:22Z</dcterms:created>
  <dcterms:modified xmlns:dcterms="http://purl.org/dc/terms/" xmlns:xsi="http://www.w3.org/2001/XMLSchema-instance" xsi:type="dcterms:W3CDTF">2026-08-06T13:06:22Z</dcterms:modified>
</cp:coreProperties>
</file>